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320" windowWidth="24420" windowHeight="10720" tabRatio="711" activeTab="2"/>
  </bookViews>
  <sheets>
    <sheet name="VonFrey Baseline" sheetId="1" r:id="rId1"/>
    <sheet name="AcetoneBaseline" sheetId="2" r:id="rId2"/>
    <sheet name="RotaRod" sheetId="3" r:id="rId3"/>
    <sheet name="VonfreyTimepoint4" sheetId="4" r:id="rId4"/>
    <sheet name="AcetoneTimepoint4" sheetId="5" r:id="rId5"/>
    <sheet name="VonfreyTimepoint8" sheetId="7" r:id="rId6"/>
    <sheet name="AcetoneTimepoint8" sheetId="8" r:id="rId7"/>
    <sheet name="Vonfrey12" sheetId="10" r:id="rId8"/>
    <sheet name="Acetone12" sheetId="11" r:id="rId9"/>
    <sheet name="Vonfrey16" sheetId="12" r:id="rId10"/>
    <sheet name="Acetone16" sheetId="13" r:id="rId11"/>
    <sheet name="Vonfrey20" sheetId="14" r:id="rId12"/>
    <sheet name="Acetone20" sheetId="15" r:id="rId13"/>
    <sheet name="Acetone24" sheetId="16" r:id="rId14"/>
    <sheet name="Vonfrey24" sheetId="17" r:id="rId15"/>
    <sheet name="Summary" sheetId="9" r:id="rId16"/>
    <sheet name="VonfreyTotalsSPSS" sheetId="18" r:id="rId17"/>
    <sheet name="VonFreyValuesSPSS" sheetId="19" r:id="rId18"/>
    <sheet name="Sheet3" sheetId="20" r:id="rId19"/>
    <sheet name="AcetoneSPSS" sheetId="21" r:id="rId20"/>
    <sheet name="RotaRodAnalysis" sheetId="22" r:id="rId2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D4" i="22" l="1"/>
  <c r="N3" i="16"/>
  <c r="L3" i="20" s="1"/>
  <c r="N4" i="16"/>
  <c r="L4" i="20"/>
  <c r="N5" i="16"/>
  <c r="L5" i="20" s="1"/>
  <c r="N6" i="16"/>
  <c r="L6" i="20"/>
  <c r="N7" i="16"/>
  <c r="L7" i="20" s="1"/>
  <c r="N8" i="16"/>
  <c r="L8" i="20"/>
  <c r="N9" i="16"/>
  <c r="L9" i="20" s="1"/>
  <c r="N10" i="16"/>
  <c r="L10" i="20"/>
  <c r="N11" i="16"/>
  <c r="L11" i="20" s="1"/>
  <c r="N12" i="16"/>
  <c r="L12" i="20"/>
  <c r="N13" i="16"/>
  <c r="L13" i="20" s="1"/>
  <c r="N14" i="16"/>
  <c r="L14" i="20"/>
  <c r="N15" i="16"/>
  <c r="L15" i="20" s="1"/>
  <c r="N16" i="16"/>
  <c r="L16" i="20"/>
  <c r="N17" i="16"/>
  <c r="L17" i="20" s="1"/>
  <c r="N18" i="16"/>
  <c r="L18" i="20"/>
  <c r="N19" i="16"/>
  <c r="L19" i="20" s="1"/>
  <c r="N20" i="16"/>
  <c r="L20" i="20"/>
  <c r="N21" i="16"/>
  <c r="L21" i="20" s="1"/>
  <c r="N22" i="16"/>
  <c r="L22" i="20"/>
  <c r="N23" i="16"/>
  <c r="L23" i="20" s="1"/>
  <c r="N24" i="16"/>
  <c r="L24" i="20"/>
  <c r="N25" i="16"/>
  <c r="L25" i="20" s="1"/>
  <c r="N26" i="16"/>
  <c r="L26" i="20"/>
  <c r="N27" i="16"/>
  <c r="L27" i="20" s="1"/>
  <c r="N3" i="15"/>
  <c r="K3" i="20"/>
  <c r="N4" i="15"/>
  <c r="K4" i="20" s="1"/>
  <c r="N5" i="15"/>
  <c r="K5" i="20"/>
  <c r="N6" i="15"/>
  <c r="K6" i="20" s="1"/>
  <c r="N7" i="15"/>
  <c r="K7" i="20"/>
  <c r="N8" i="15"/>
  <c r="K8" i="20" s="1"/>
  <c r="N9" i="15"/>
  <c r="K9" i="20"/>
  <c r="N10" i="15"/>
  <c r="K10" i="20" s="1"/>
  <c r="N11" i="15"/>
  <c r="K11" i="20"/>
  <c r="N12" i="15"/>
  <c r="K12" i="20" s="1"/>
  <c r="N13" i="15"/>
  <c r="K13" i="20"/>
  <c r="N14" i="15"/>
  <c r="K14" i="20" s="1"/>
  <c r="N15" i="15"/>
  <c r="K15" i="20"/>
  <c r="N16" i="15"/>
  <c r="K16" i="20" s="1"/>
  <c r="N17" i="15"/>
  <c r="K17" i="20"/>
  <c r="N18" i="15"/>
  <c r="K18" i="20" s="1"/>
  <c r="N19" i="15"/>
  <c r="K19" i="20"/>
  <c r="N20" i="15"/>
  <c r="K20" i="20" s="1"/>
  <c r="N21" i="15"/>
  <c r="K21" i="20"/>
  <c r="N22" i="15"/>
  <c r="K22" i="20" s="1"/>
  <c r="N23" i="15"/>
  <c r="K23" i="20"/>
  <c r="N24" i="15"/>
  <c r="K24" i="20" s="1"/>
  <c r="N25" i="15"/>
  <c r="K25" i="20"/>
  <c r="N26" i="15"/>
  <c r="K26" i="20" s="1"/>
  <c r="N27" i="15"/>
  <c r="K27" i="20"/>
  <c r="N3" i="13"/>
  <c r="J3" i="20" s="1"/>
  <c r="N4" i="13"/>
  <c r="J4" i="20"/>
  <c r="N5" i="13"/>
  <c r="J5" i="20" s="1"/>
  <c r="N6" i="13"/>
  <c r="J6" i="20"/>
  <c r="N7" i="13"/>
  <c r="J7" i="20" s="1"/>
  <c r="N8" i="13"/>
  <c r="J8" i="20"/>
  <c r="N9" i="13"/>
  <c r="J9" i="20" s="1"/>
  <c r="N10" i="13"/>
  <c r="J10" i="20"/>
  <c r="N11" i="13"/>
  <c r="J11" i="20" s="1"/>
  <c r="N12" i="13"/>
  <c r="J12" i="20"/>
  <c r="N13" i="13"/>
  <c r="J13" i="20" s="1"/>
  <c r="N14" i="13"/>
  <c r="J14" i="20"/>
  <c r="N15" i="13"/>
  <c r="J15" i="20" s="1"/>
  <c r="N16" i="13"/>
  <c r="J16" i="20"/>
  <c r="N17" i="13"/>
  <c r="J17" i="20" s="1"/>
  <c r="N18" i="13"/>
  <c r="J18" i="20"/>
  <c r="N19" i="13"/>
  <c r="J19" i="20" s="1"/>
  <c r="N20" i="13"/>
  <c r="J20" i="20"/>
  <c r="N21" i="13"/>
  <c r="J21" i="20" s="1"/>
  <c r="N22" i="13"/>
  <c r="J22" i="20"/>
  <c r="N23" i="13"/>
  <c r="J23" i="20" s="1"/>
  <c r="N24" i="13"/>
  <c r="J24" i="20"/>
  <c r="N25" i="13"/>
  <c r="J25" i="20" s="1"/>
  <c r="N26" i="13"/>
  <c r="J26" i="20"/>
  <c r="N27" i="13"/>
  <c r="J27" i="20" s="1"/>
  <c r="N2" i="16"/>
  <c r="L2" i="20"/>
  <c r="N2" i="15"/>
  <c r="K2" i="20" s="1"/>
  <c r="N2" i="13"/>
  <c r="J2" i="20"/>
  <c r="N3" i="11"/>
  <c r="I3" i="20" s="1"/>
  <c r="N4" i="11"/>
  <c r="I4" i="20"/>
  <c r="N5" i="11"/>
  <c r="I5" i="20" s="1"/>
  <c r="N6" i="11"/>
  <c r="I6" i="20"/>
  <c r="N7" i="11"/>
  <c r="I7" i="20" s="1"/>
  <c r="N8" i="11"/>
  <c r="I8" i="20"/>
  <c r="N9" i="11"/>
  <c r="I9" i="20" s="1"/>
  <c r="N10" i="11"/>
  <c r="I10" i="20"/>
  <c r="N11" i="11"/>
  <c r="I11" i="20" s="1"/>
  <c r="N12" i="11"/>
  <c r="I12" i="20"/>
  <c r="N13" i="11"/>
  <c r="I13" i="20" s="1"/>
  <c r="N14" i="11"/>
  <c r="I14" i="20"/>
  <c r="N15" i="11"/>
  <c r="I15" i="20" s="1"/>
  <c r="N16" i="11"/>
  <c r="I16" i="20"/>
  <c r="N17" i="11"/>
  <c r="I17" i="20" s="1"/>
  <c r="N18" i="11"/>
  <c r="I18" i="20"/>
  <c r="N19" i="11"/>
  <c r="I19" i="20" s="1"/>
  <c r="N20" i="11"/>
  <c r="I20" i="20"/>
  <c r="N21" i="11"/>
  <c r="I21" i="20" s="1"/>
  <c r="N22" i="11"/>
  <c r="I22" i="20"/>
  <c r="N23" i="11"/>
  <c r="I23" i="20" s="1"/>
  <c r="N24" i="11"/>
  <c r="I24" i="20"/>
  <c r="N25" i="11"/>
  <c r="I25" i="20" s="1"/>
  <c r="N26" i="11"/>
  <c r="I26" i="20"/>
  <c r="N27" i="11"/>
  <c r="I27" i="20" s="1"/>
  <c r="N2" i="11"/>
  <c r="I2" i="20"/>
  <c r="N3" i="8"/>
  <c r="H3" i="20" s="1"/>
  <c r="N4" i="8"/>
  <c r="H4" i="20"/>
  <c r="N5" i="8"/>
  <c r="N6" i="8"/>
  <c r="H6" i="20"/>
  <c r="N7" i="8"/>
  <c r="H7" i="20" s="1"/>
  <c r="N8" i="8"/>
  <c r="H8" i="20"/>
  <c r="N9" i="8"/>
  <c r="H9" i="20" s="1"/>
  <c r="N10" i="8"/>
  <c r="H10" i="20"/>
  <c r="N11" i="8"/>
  <c r="H11" i="20" s="1"/>
  <c r="N12" i="8"/>
  <c r="H12" i="20"/>
  <c r="N13" i="8"/>
  <c r="H13" i="20" s="1"/>
  <c r="N14" i="8"/>
  <c r="H14" i="20"/>
  <c r="N15" i="8"/>
  <c r="H15" i="20" s="1"/>
  <c r="N16" i="8"/>
  <c r="H16" i="20"/>
  <c r="N17" i="8"/>
  <c r="H17" i="20" s="1"/>
  <c r="N18" i="8"/>
  <c r="H18" i="20"/>
  <c r="N19" i="8"/>
  <c r="H19" i="20" s="1"/>
  <c r="N20" i="8"/>
  <c r="H20" i="20"/>
  <c r="N21" i="8"/>
  <c r="H21" i="20" s="1"/>
  <c r="N22" i="8"/>
  <c r="H22" i="20"/>
  <c r="N23" i="8"/>
  <c r="H23" i="20" s="1"/>
  <c r="N24" i="8"/>
  <c r="H24" i="20"/>
  <c r="N25" i="8"/>
  <c r="H25" i="20" s="1"/>
  <c r="N26" i="8"/>
  <c r="H26" i="20"/>
  <c r="N27" i="8"/>
  <c r="H27" i="20" s="1"/>
  <c r="N2" i="8"/>
  <c r="H2" i="20" s="1"/>
  <c r="N3" i="5"/>
  <c r="G3" i="20" s="1"/>
  <c r="N4" i="5"/>
  <c r="G4" i="20" s="1"/>
  <c r="N5" i="5"/>
  <c r="G5" i="20" s="1"/>
  <c r="N6" i="5"/>
  <c r="G6" i="20" s="1"/>
  <c r="N7" i="5"/>
  <c r="G7" i="20" s="1"/>
  <c r="N8" i="5"/>
  <c r="G8" i="20"/>
  <c r="N9" i="5"/>
  <c r="G9" i="20" s="1"/>
  <c r="N10" i="5"/>
  <c r="G10" i="20" s="1"/>
  <c r="N11" i="5"/>
  <c r="G11" i="20" s="1"/>
  <c r="N12" i="5"/>
  <c r="G12" i="20" s="1"/>
  <c r="N13" i="5"/>
  <c r="G13" i="20" s="1"/>
  <c r="N14" i="5"/>
  <c r="G14" i="20" s="1"/>
  <c r="F15" i="5"/>
  <c r="N15" i="5" s="1"/>
  <c r="G15" i="20" s="1"/>
  <c r="N16" i="5"/>
  <c r="G16" i="20" s="1"/>
  <c r="N17" i="5"/>
  <c r="G17" i="20"/>
  <c r="N18" i="5"/>
  <c r="G18" i="20" s="1"/>
  <c r="K19" i="5"/>
  <c r="N19" i="5"/>
  <c r="G19" i="20"/>
  <c r="N20" i="5"/>
  <c r="G20" i="20" s="1"/>
  <c r="N21" i="5"/>
  <c r="G21" i="20" s="1"/>
  <c r="N22" i="5"/>
  <c r="G22" i="20" s="1"/>
  <c r="N23" i="5"/>
  <c r="G23" i="20" s="1"/>
  <c r="N24" i="5"/>
  <c r="G24" i="20" s="1"/>
  <c r="N25" i="5"/>
  <c r="G25" i="20" s="1"/>
  <c r="N26" i="5"/>
  <c r="G26" i="20" s="1"/>
  <c r="N27" i="5"/>
  <c r="G27" i="20"/>
  <c r="N2" i="5"/>
  <c r="G2" i="20" s="1"/>
  <c r="N3" i="2"/>
  <c r="F3" i="20" s="1"/>
  <c r="N4" i="2"/>
  <c r="F4" i="20" s="1"/>
  <c r="N5" i="2"/>
  <c r="F5" i="20" s="1"/>
  <c r="N6" i="2"/>
  <c r="F6" i="20" s="1"/>
  <c r="N7" i="2"/>
  <c r="F7" i="20" s="1"/>
  <c r="N8" i="2"/>
  <c r="F8" i="20" s="1"/>
  <c r="N9" i="2"/>
  <c r="F9" i="20"/>
  <c r="N10" i="2"/>
  <c r="F10" i="20" s="1"/>
  <c r="N11" i="2"/>
  <c r="F11" i="20" s="1"/>
  <c r="N12" i="2"/>
  <c r="F12" i="20" s="1"/>
  <c r="N13" i="2"/>
  <c r="F13" i="20" s="1"/>
  <c r="N14" i="2"/>
  <c r="F14" i="20" s="1"/>
  <c r="N15" i="2"/>
  <c r="F15" i="20" s="1"/>
  <c r="N16" i="2"/>
  <c r="F16" i="20" s="1"/>
  <c r="N17" i="2"/>
  <c r="F17" i="20"/>
  <c r="N18" i="2"/>
  <c r="F18" i="20" s="1"/>
  <c r="N19" i="2"/>
  <c r="F19" i="20" s="1"/>
  <c r="N20" i="2"/>
  <c r="F20" i="20" s="1"/>
  <c r="N21" i="2"/>
  <c r="F21" i="20" s="1"/>
  <c r="N22" i="2"/>
  <c r="F22" i="20" s="1"/>
  <c r="N23" i="2"/>
  <c r="F23" i="20" s="1"/>
  <c r="N24" i="2"/>
  <c r="F24" i="20" s="1"/>
  <c r="N25" i="2"/>
  <c r="F25" i="20" s="1"/>
  <c r="N26" i="2"/>
  <c r="F26" i="20" s="1"/>
  <c r="N27" i="2"/>
  <c r="F27" i="20" s="1"/>
  <c r="N2" i="2"/>
  <c r="F2" i="20" s="1"/>
  <c r="H1" i="20"/>
  <c r="I1" i="20" s="1"/>
  <c r="J1" i="20"/>
  <c r="K1" i="20" s="1"/>
  <c r="L1" i="20" s="1"/>
  <c r="L27" i="17"/>
  <c r="L14" i="19"/>
  <c r="L27" i="14"/>
  <c r="K14" i="19" s="1"/>
  <c r="L27" i="12"/>
  <c r="J14" i="19"/>
  <c r="L27" i="10"/>
  <c r="I14" i="19" s="1"/>
  <c r="L27" i="7"/>
  <c r="H14" i="19"/>
  <c r="L27" i="4"/>
  <c r="G14" i="19" s="1"/>
  <c r="L27" i="1"/>
  <c r="F14" i="19"/>
  <c r="L26" i="17"/>
  <c r="L9" i="19" s="1"/>
  <c r="L26" i="14"/>
  <c r="K9" i="19"/>
  <c r="L26" i="12"/>
  <c r="J9" i="19" s="1"/>
  <c r="L26" i="10"/>
  <c r="I9" i="19"/>
  <c r="L26" i="7"/>
  <c r="H9" i="19" s="1"/>
  <c r="L26" i="4"/>
  <c r="G9" i="19"/>
  <c r="L26" i="1"/>
  <c r="F9" i="19" s="1"/>
  <c r="L25" i="17"/>
  <c r="L8" i="19"/>
  <c r="L25" i="14"/>
  <c r="K8" i="19" s="1"/>
  <c r="L25" i="12"/>
  <c r="J8" i="19"/>
  <c r="L25" i="10"/>
  <c r="I8" i="19" s="1"/>
  <c r="L25" i="7"/>
  <c r="H8" i="19"/>
  <c r="L25" i="4"/>
  <c r="G8" i="19" s="1"/>
  <c r="L25" i="1"/>
  <c r="F8" i="19"/>
  <c r="L24" i="17"/>
  <c r="L27" i="19" s="1"/>
  <c r="L24" i="14"/>
  <c r="K27" i="19"/>
  <c r="L24" i="12"/>
  <c r="J27" i="19" s="1"/>
  <c r="L24" i="10"/>
  <c r="I27" i="19"/>
  <c r="L24" i="7"/>
  <c r="H27" i="19" s="1"/>
  <c r="L24" i="4"/>
  <c r="G27" i="19"/>
  <c r="L24" i="1"/>
  <c r="F27" i="19" s="1"/>
  <c r="L23" i="17"/>
  <c r="L22" i="19"/>
  <c r="L23" i="14"/>
  <c r="K22" i="19" s="1"/>
  <c r="L23" i="12"/>
  <c r="J22" i="19"/>
  <c r="L23" i="10"/>
  <c r="I22" i="19" s="1"/>
  <c r="L23" i="7"/>
  <c r="H22" i="19"/>
  <c r="L23" i="4"/>
  <c r="G22" i="19" s="1"/>
  <c r="L23" i="1"/>
  <c r="F22" i="19"/>
  <c r="L22" i="17"/>
  <c r="L21" i="19" s="1"/>
  <c r="L22" i="14"/>
  <c r="K21" i="19"/>
  <c r="L22" i="12"/>
  <c r="J21" i="19" s="1"/>
  <c r="L22" i="10"/>
  <c r="I21" i="19"/>
  <c r="L22" i="7"/>
  <c r="H21" i="19" s="1"/>
  <c r="L22" i="4"/>
  <c r="G21" i="19"/>
  <c r="L22" i="1"/>
  <c r="F21" i="19" s="1"/>
  <c r="L21" i="17"/>
  <c r="L20" i="19"/>
  <c r="L21" i="14"/>
  <c r="K20" i="19" s="1"/>
  <c r="L21" i="12"/>
  <c r="J20" i="19"/>
  <c r="L21" i="10"/>
  <c r="I20" i="19" s="1"/>
  <c r="L21" i="7"/>
  <c r="H20" i="19"/>
  <c r="L21" i="4"/>
  <c r="G20" i="19" s="1"/>
  <c r="L21" i="1"/>
  <c r="F20" i="19"/>
  <c r="L20" i="17"/>
  <c r="L26" i="19" s="1"/>
  <c r="L20" i="14"/>
  <c r="K26" i="19"/>
  <c r="L20" i="12"/>
  <c r="J26" i="19" s="1"/>
  <c r="L20" i="10"/>
  <c r="I26" i="19"/>
  <c r="L20" i="7"/>
  <c r="H26" i="19" s="1"/>
  <c r="L20" i="4"/>
  <c r="G26" i="19"/>
  <c r="L20" i="1"/>
  <c r="F26" i="19" s="1"/>
  <c r="L19" i="17"/>
  <c r="L19" i="19"/>
  <c r="L19" i="14"/>
  <c r="K19" i="19" s="1"/>
  <c r="L19" i="12"/>
  <c r="J19" i="19"/>
  <c r="L19" i="10"/>
  <c r="I19" i="19" s="1"/>
  <c r="L19" i="7"/>
  <c r="H19" i="19"/>
  <c r="L19" i="4"/>
  <c r="G19" i="19" s="1"/>
  <c r="L19" i="1"/>
  <c r="F19" i="19"/>
  <c r="L18" i="17"/>
  <c r="L13" i="19" s="1"/>
  <c r="L18" i="14"/>
  <c r="K13" i="19"/>
  <c r="L18" i="12"/>
  <c r="J13" i="19" s="1"/>
  <c r="L18" i="10"/>
  <c r="I13" i="19"/>
  <c r="L18" i="7"/>
  <c r="H13" i="19" s="1"/>
  <c r="L18" i="4"/>
  <c r="G13" i="19"/>
  <c r="L18" i="1"/>
  <c r="F13" i="19" s="1"/>
  <c r="L17" i="17"/>
  <c r="L18" i="19"/>
  <c r="L17" i="14"/>
  <c r="K18" i="19" s="1"/>
  <c r="L17" i="12"/>
  <c r="J18" i="19"/>
  <c r="L17" i="10"/>
  <c r="I18" i="19" s="1"/>
  <c r="L17" i="7"/>
  <c r="H18" i="19"/>
  <c r="L17" i="4"/>
  <c r="G18" i="19" s="1"/>
  <c r="L17" i="1"/>
  <c r="F18" i="19"/>
  <c r="L16" i="17"/>
  <c r="L17" i="19" s="1"/>
  <c r="L16" i="14"/>
  <c r="K17" i="19"/>
  <c r="L16" i="12"/>
  <c r="J17" i="19" s="1"/>
  <c r="L16" i="10"/>
  <c r="I17" i="19"/>
  <c r="L16" i="7"/>
  <c r="H17" i="19" s="1"/>
  <c r="L16" i="4"/>
  <c r="G17" i="19"/>
  <c r="L16" i="1"/>
  <c r="F17" i="19" s="1"/>
  <c r="L15" i="17"/>
  <c r="L16" i="19"/>
  <c r="L15" i="14"/>
  <c r="K16" i="19" s="1"/>
  <c r="L15" i="12"/>
  <c r="J16" i="19"/>
  <c r="L15" i="10"/>
  <c r="I16" i="19" s="1"/>
  <c r="L15" i="7"/>
  <c r="H16" i="19"/>
  <c r="L15" i="4"/>
  <c r="G16" i="19" s="1"/>
  <c r="L15" i="1"/>
  <c r="F16" i="19"/>
  <c r="L14" i="17"/>
  <c r="L25" i="19" s="1"/>
  <c r="L14" i="14"/>
  <c r="K25" i="19"/>
  <c r="L14" i="12"/>
  <c r="J25" i="19" s="1"/>
  <c r="L14" i="10"/>
  <c r="I25" i="19"/>
  <c r="L14" i="7"/>
  <c r="H25" i="19" s="1"/>
  <c r="L14" i="4"/>
  <c r="G25" i="19"/>
  <c r="L14" i="1"/>
  <c r="F25" i="19" s="1"/>
  <c r="L13" i="17"/>
  <c r="L7" i="19"/>
  <c r="L13" i="14"/>
  <c r="K7" i="19" s="1"/>
  <c r="L13" i="12"/>
  <c r="J7" i="19"/>
  <c r="L13" i="10"/>
  <c r="I7" i="19" s="1"/>
  <c r="L13" i="7"/>
  <c r="H7" i="19"/>
  <c r="L13" i="4"/>
  <c r="G7" i="19" s="1"/>
  <c r="L13" i="1"/>
  <c r="F7" i="19"/>
  <c r="L12" i="17"/>
  <c r="L24" i="19" s="1"/>
  <c r="L12" i="14"/>
  <c r="K24" i="19"/>
  <c r="L12" i="12"/>
  <c r="J24" i="19" s="1"/>
  <c r="L12" i="10"/>
  <c r="I24" i="19"/>
  <c r="L12" i="7"/>
  <c r="H24" i="19" s="1"/>
  <c r="L12" i="4"/>
  <c r="G24" i="19"/>
  <c r="L12" i="1"/>
  <c r="F24" i="19" s="1"/>
  <c r="L11" i="17"/>
  <c r="L6" i="19"/>
  <c r="L11" i="14"/>
  <c r="K6" i="19" s="1"/>
  <c r="L11" i="12"/>
  <c r="J6" i="19"/>
  <c r="L11" i="10"/>
  <c r="I6" i="19" s="1"/>
  <c r="L11" i="7"/>
  <c r="H6" i="19"/>
  <c r="L11" i="4"/>
  <c r="G6" i="19" s="1"/>
  <c r="L11" i="1"/>
  <c r="F6" i="19"/>
  <c r="L10" i="17"/>
  <c r="L23" i="19" s="1"/>
  <c r="L10" i="14"/>
  <c r="K23" i="19"/>
  <c r="L10" i="12"/>
  <c r="J23" i="19" s="1"/>
  <c r="L10" i="10"/>
  <c r="I23" i="19"/>
  <c r="L10" i="7"/>
  <c r="H23" i="19" s="1"/>
  <c r="L10" i="4"/>
  <c r="G23" i="19"/>
  <c r="L10" i="1"/>
  <c r="F23" i="19" s="1"/>
  <c r="L9" i="17"/>
  <c r="L5" i="19"/>
  <c r="L9" i="14"/>
  <c r="K5" i="19" s="1"/>
  <c r="L9" i="12"/>
  <c r="J5" i="19"/>
  <c r="L9" i="10"/>
  <c r="I5" i="19" s="1"/>
  <c r="L9" i="7"/>
  <c r="H5" i="19"/>
  <c r="L9" i="4"/>
  <c r="G5" i="19" s="1"/>
  <c r="L9" i="1"/>
  <c r="F5" i="19"/>
  <c r="L8" i="17"/>
  <c r="L12" i="19" s="1"/>
  <c r="L8" i="14"/>
  <c r="K12" i="19"/>
  <c r="L8" i="12"/>
  <c r="J12" i="19" s="1"/>
  <c r="L8" i="10"/>
  <c r="I12" i="19"/>
  <c r="L8" i="7"/>
  <c r="H12" i="19" s="1"/>
  <c r="L8" i="4"/>
  <c r="G12" i="19"/>
  <c r="L8" i="1"/>
  <c r="F12" i="19" s="1"/>
  <c r="L7" i="17"/>
  <c r="L4" i="19"/>
  <c r="L7" i="14"/>
  <c r="K4" i="19" s="1"/>
  <c r="L7" i="12"/>
  <c r="J4" i="19"/>
  <c r="L7" i="10"/>
  <c r="I4" i="19" s="1"/>
  <c r="L7" i="7"/>
  <c r="H4" i="19"/>
  <c r="L7" i="4"/>
  <c r="G4" i="19" s="1"/>
  <c r="L7" i="1"/>
  <c r="F4" i="19"/>
  <c r="L6" i="17"/>
  <c r="L3" i="19" s="1"/>
  <c r="L6" i="14"/>
  <c r="K3" i="19"/>
  <c r="L6" i="12"/>
  <c r="J3" i="19" s="1"/>
  <c r="L6" i="10"/>
  <c r="I3" i="19"/>
  <c r="L6" i="7"/>
  <c r="H3" i="19" s="1"/>
  <c r="L6" i="4"/>
  <c r="G3" i="19"/>
  <c r="L6" i="1"/>
  <c r="F3" i="19" s="1"/>
  <c r="L5" i="17"/>
  <c r="L11" i="19"/>
  <c r="L5" i="14"/>
  <c r="K11" i="19" s="1"/>
  <c r="L5" i="12"/>
  <c r="J11" i="19"/>
  <c r="L5" i="10"/>
  <c r="I11" i="19" s="1"/>
  <c r="L5" i="7"/>
  <c r="H11" i="19"/>
  <c r="L5" i="4"/>
  <c r="G11" i="19" s="1"/>
  <c r="L5" i="1"/>
  <c r="F11" i="19"/>
  <c r="L4" i="17"/>
  <c r="L15" i="19" s="1"/>
  <c r="L4" i="14"/>
  <c r="K15" i="19"/>
  <c r="L4" i="12"/>
  <c r="J15" i="19" s="1"/>
  <c r="L4" i="10"/>
  <c r="I15" i="19"/>
  <c r="L4" i="7"/>
  <c r="H15" i="19" s="1"/>
  <c r="L4" i="4"/>
  <c r="G15" i="19"/>
  <c r="L4" i="1"/>
  <c r="F15" i="19" s="1"/>
  <c r="L3" i="17"/>
  <c r="L2" i="19"/>
  <c r="L3" i="14"/>
  <c r="K2" i="19" s="1"/>
  <c r="L3" i="12"/>
  <c r="J2" i="19"/>
  <c r="L3" i="10"/>
  <c r="I2" i="19" s="1"/>
  <c r="L3" i="7"/>
  <c r="H2" i="19"/>
  <c r="L3" i="4"/>
  <c r="G2" i="19" s="1"/>
  <c r="L3" i="1"/>
  <c r="F2" i="19"/>
  <c r="L2" i="17"/>
  <c r="L10" i="19" s="1"/>
  <c r="L2" i="14"/>
  <c r="K10" i="19"/>
  <c r="L2" i="12"/>
  <c r="J10" i="19" s="1"/>
  <c r="L2" i="10"/>
  <c r="I10" i="19"/>
  <c r="L2" i="7"/>
  <c r="H10" i="19" s="1"/>
  <c r="L2" i="4"/>
  <c r="G10" i="19"/>
  <c r="L2" i="1"/>
  <c r="F10" i="19" s="1"/>
  <c r="H1" i="19"/>
  <c r="I1" i="19"/>
  <c r="J1" i="19" s="1"/>
  <c r="K1" i="19" s="1"/>
  <c r="L1" i="19" s="1"/>
  <c r="G2" i="18"/>
  <c r="I2" i="18"/>
  <c r="J2" i="18"/>
  <c r="K2" i="18"/>
  <c r="F3" i="18"/>
  <c r="G3" i="18"/>
  <c r="H3" i="18"/>
  <c r="J3" i="18"/>
  <c r="K3" i="18"/>
  <c r="L3" i="18"/>
  <c r="G4" i="18"/>
  <c r="H4" i="18"/>
  <c r="I4" i="18"/>
  <c r="K4" i="18"/>
  <c r="L4" i="18"/>
  <c r="F5" i="18"/>
  <c r="H5" i="18"/>
  <c r="I5" i="18"/>
  <c r="J5" i="18"/>
  <c r="L5" i="18"/>
  <c r="F6" i="18"/>
  <c r="G6" i="18"/>
  <c r="I6" i="18"/>
  <c r="J6" i="18"/>
  <c r="K6" i="18"/>
  <c r="F7" i="18"/>
  <c r="G7" i="18"/>
  <c r="H7" i="18"/>
  <c r="J7" i="18"/>
  <c r="K7" i="18"/>
  <c r="L7" i="18"/>
  <c r="G8" i="18"/>
  <c r="H8" i="18"/>
  <c r="I8" i="18"/>
  <c r="K8" i="18"/>
  <c r="L8" i="18"/>
  <c r="F9" i="18"/>
  <c r="H9" i="18"/>
  <c r="I9" i="18"/>
  <c r="J9" i="18"/>
  <c r="L9" i="18"/>
  <c r="F10" i="18"/>
  <c r="G10" i="18"/>
  <c r="I10" i="18"/>
  <c r="J10" i="18"/>
  <c r="K10" i="18"/>
  <c r="F11" i="18"/>
  <c r="G11" i="18"/>
  <c r="H11" i="18"/>
  <c r="J11" i="18"/>
  <c r="K11" i="18"/>
  <c r="L11" i="18"/>
  <c r="G12" i="18"/>
  <c r="H12" i="18"/>
  <c r="I12" i="18"/>
  <c r="K12" i="18"/>
  <c r="L12" i="18"/>
  <c r="F13" i="18"/>
  <c r="H13" i="18"/>
  <c r="I13" i="18"/>
  <c r="J13" i="18"/>
  <c r="L13" i="18"/>
  <c r="F14" i="18"/>
  <c r="G14" i="18"/>
  <c r="I14" i="18"/>
  <c r="J14" i="18"/>
  <c r="K14" i="18"/>
  <c r="F15" i="18"/>
  <c r="G15" i="18"/>
  <c r="H15" i="18"/>
  <c r="J15" i="18"/>
  <c r="K15" i="18"/>
  <c r="L15" i="18"/>
  <c r="G16" i="18"/>
  <c r="H16" i="18"/>
  <c r="I16" i="18"/>
  <c r="J16" i="18"/>
  <c r="K16" i="18"/>
  <c r="L16" i="18"/>
  <c r="F17" i="18"/>
  <c r="G17" i="18"/>
  <c r="H17" i="18"/>
  <c r="I17" i="18"/>
  <c r="J17" i="18"/>
  <c r="K17" i="18"/>
  <c r="L17" i="18"/>
  <c r="F18" i="18"/>
  <c r="G18" i="18"/>
  <c r="H18" i="18"/>
  <c r="I18" i="18"/>
  <c r="J18" i="18"/>
  <c r="K18" i="18"/>
  <c r="L18" i="18"/>
  <c r="F19" i="18"/>
  <c r="G19" i="18"/>
  <c r="H19" i="18"/>
  <c r="I19" i="18"/>
  <c r="J19" i="18"/>
  <c r="K19" i="18"/>
  <c r="L19" i="18"/>
  <c r="F20" i="18"/>
  <c r="G20" i="18"/>
  <c r="H20" i="18"/>
  <c r="I20" i="18"/>
  <c r="J20" i="18"/>
  <c r="K20" i="18"/>
  <c r="L20" i="18"/>
  <c r="F21" i="18"/>
  <c r="G21" i="18"/>
  <c r="H21" i="18"/>
  <c r="I21" i="18"/>
  <c r="J21" i="18"/>
  <c r="K21" i="18"/>
  <c r="L21" i="18"/>
  <c r="F22" i="18"/>
  <c r="G22" i="18"/>
  <c r="H22" i="18"/>
  <c r="I22" i="18"/>
  <c r="J22" i="18"/>
  <c r="K22" i="18"/>
  <c r="L22" i="18"/>
  <c r="F23" i="18"/>
  <c r="G23" i="18"/>
  <c r="H23" i="18"/>
  <c r="I23" i="18"/>
  <c r="J23" i="18"/>
  <c r="K23" i="18"/>
  <c r="L23" i="18"/>
  <c r="F24" i="18"/>
  <c r="G24" i="18"/>
  <c r="H24" i="18"/>
  <c r="I24" i="18"/>
  <c r="J24" i="18"/>
  <c r="K24" i="18"/>
  <c r="L24" i="18"/>
  <c r="F25" i="18"/>
  <c r="G25" i="18"/>
  <c r="H25" i="18"/>
  <c r="I25" i="18"/>
  <c r="J25" i="18"/>
  <c r="K25" i="18"/>
  <c r="L25" i="18"/>
  <c r="F26" i="18"/>
  <c r="G26" i="18"/>
  <c r="H26" i="18"/>
  <c r="I26" i="18"/>
  <c r="J26" i="18"/>
  <c r="K26" i="18"/>
  <c r="L26" i="18"/>
  <c r="F27" i="18"/>
  <c r="G27" i="18"/>
  <c r="H27" i="18"/>
  <c r="I27" i="18"/>
  <c r="J27" i="18"/>
  <c r="K27" i="18"/>
  <c r="L27" i="18"/>
  <c r="H1" i="18"/>
  <c r="I1" i="18"/>
  <c r="J1" i="18"/>
  <c r="K1" i="18" s="1"/>
  <c r="L1" i="18" s="1"/>
  <c r="R3" i="3"/>
  <c r="R6" i="3"/>
  <c r="R7" i="3"/>
  <c r="R9" i="3"/>
  <c r="R11" i="3"/>
  <c r="R13" i="3"/>
  <c r="R25" i="3"/>
  <c r="R26" i="3"/>
  <c r="S3" i="3"/>
  <c r="S6" i="3"/>
  <c r="S7" i="3"/>
  <c r="S9" i="3"/>
  <c r="S11" i="3"/>
  <c r="S13" i="3"/>
  <c r="S25" i="3"/>
  <c r="S26" i="3"/>
  <c r="Q3" i="3"/>
  <c r="Q6" i="3"/>
  <c r="Q7" i="3"/>
  <c r="Q9" i="3"/>
  <c r="Q11" i="3"/>
  <c r="Q13" i="3"/>
  <c r="Q25" i="3"/>
  <c r="Q26" i="3"/>
  <c r="R2" i="3"/>
  <c r="R5" i="3"/>
  <c r="R8" i="3"/>
  <c r="R18" i="3"/>
  <c r="R27" i="3"/>
  <c r="S2" i="3"/>
  <c r="S5" i="3"/>
  <c r="S8" i="3"/>
  <c r="S18" i="3"/>
  <c r="S27" i="3"/>
  <c r="Q2" i="3"/>
  <c r="Q5" i="3"/>
  <c r="Q8" i="3"/>
  <c r="Q18" i="3"/>
  <c r="Q27" i="3"/>
  <c r="X3" i="3"/>
  <c r="X4" i="3" s="1"/>
  <c r="R10" i="3"/>
  <c r="R12" i="3"/>
  <c r="R14" i="3"/>
  <c r="R20" i="3"/>
  <c r="R24" i="3"/>
  <c r="S10" i="3"/>
  <c r="Z9" i="3" s="1"/>
  <c r="Z10" i="3" s="1"/>
  <c r="S12" i="3"/>
  <c r="S14" i="3"/>
  <c r="S20" i="3"/>
  <c r="Z16" i="3" s="1"/>
  <c r="Z17" i="3" s="1"/>
  <c r="S24" i="3"/>
  <c r="Q10" i="3"/>
  <c r="Q12" i="3"/>
  <c r="Q14" i="3"/>
  <c r="Q20" i="3"/>
  <c r="Q24" i="3"/>
  <c r="R4" i="3"/>
  <c r="V16" i="3" s="1"/>
  <c r="V17" i="3" s="1"/>
  <c r="R15" i="3"/>
  <c r="R16" i="3"/>
  <c r="R17" i="3"/>
  <c r="R19" i="3"/>
  <c r="R21" i="3"/>
  <c r="R22" i="3"/>
  <c r="R23" i="3"/>
  <c r="S4" i="3"/>
  <c r="S15" i="3"/>
  <c r="S16" i="3"/>
  <c r="S17" i="3"/>
  <c r="S19" i="3"/>
  <c r="S21" i="3"/>
  <c r="S22" i="3"/>
  <c r="S23" i="3"/>
  <c r="Q4" i="3"/>
  <c r="Q15" i="3"/>
  <c r="Q16" i="3"/>
  <c r="Q17" i="3"/>
  <c r="Q19" i="3"/>
  <c r="Q21" i="3"/>
  <c r="Q22" i="3"/>
  <c r="Q23" i="3"/>
  <c r="Q13" i="1"/>
  <c r="Q7" i="1"/>
  <c r="S7" i="1"/>
  <c r="U7" i="1"/>
  <c r="Q12" i="16"/>
  <c r="A3" i="17"/>
  <c r="A4" i="17"/>
  <c r="A5" i="17"/>
  <c r="A6" i="17" s="1"/>
  <c r="A7" i="17" s="1"/>
  <c r="A8" i="17" s="1"/>
  <c r="A9" i="17" s="1"/>
  <c r="A10" i="17" s="1"/>
  <c r="A11" i="17" s="1"/>
  <c r="A12" i="17" s="1"/>
  <c r="A13" i="17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Q4" i="16"/>
  <c r="S3" i="16"/>
  <c r="Q3" i="16"/>
  <c r="A3" i="16"/>
  <c r="A4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Q8" i="17"/>
  <c r="S8" i="17"/>
  <c r="S7" i="17"/>
  <c r="S14" i="17"/>
  <c r="S3" i="17"/>
  <c r="Q3" i="17"/>
  <c r="Q8" i="16"/>
  <c r="S8" i="16"/>
  <c r="S7" i="16"/>
  <c r="S13" i="16"/>
  <c r="Q13" i="16"/>
  <c r="Q7" i="17"/>
  <c r="Q13" i="17"/>
  <c r="Q4" i="17"/>
  <c r="S13" i="17"/>
  <c r="Q14" i="17"/>
  <c r="Q7" i="16"/>
  <c r="S12" i="16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Q4" i="15"/>
  <c r="S3" i="15"/>
  <c r="Q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Q4" i="13"/>
  <c r="S3" i="13"/>
  <c r="Q3" i="13"/>
  <c r="A3" i="13"/>
  <c r="A4" i="13" s="1"/>
  <c r="A5" i="13" s="1"/>
  <c r="A6" i="13" s="1"/>
  <c r="A7" i="13" s="1"/>
  <c r="A8" i="13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S1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S13" i="11"/>
  <c r="S12" i="11"/>
  <c r="S8" i="1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Q4" i="11"/>
  <c r="S3" i="11"/>
  <c r="Q3" i="11"/>
  <c r="A3" i="11"/>
  <c r="A4" i="11" s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S12" i="8"/>
  <c r="Q12" i="8"/>
  <c r="S8" i="8"/>
  <c r="S7" i="8"/>
  <c r="Q7" i="8"/>
  <c r="S12" i="5"/>
  <c r="Q8" i="5"/>
  <c r="S7" i="5"/>
  <c r="Q7" i="5"/>
  <c r="S14" i="1"/>
  <c r="Q14" i="1"/>
  <c r="S13" i="1"/>
  <c r="S8" i="1"/>
  <c r="Q8" i="1"/>
  <c r="S14" i="7"/>
  <c r="Q14" i="7"/>
  <c r="S13" i="7"/>
  <c r="Q13" i="7"/>
  <c r="S8" i="7"/>
  <c r="Q8" i="7"/>
  <c r="S7" i="7"/>
  <c r="Q7" i="7"/>
  <c r="Q7" i="2"/>
  <c r="S14" i="4"/>
  <c r="Q14" i="4"/>
  <c r="S13" i="4"/>
  <c r="Q13" i="4"/>
  <c r="S8" i="4"/>
  <c r="Q8" i="4"/>
  <c r="S7" i="4"/>
  <c r="Q7" i="4"/>
  <c r="Q4" i="8"/>
  <c r="S3" i="8"/>
  <c r="Q3" i="8"/>
  <c r="A3" i="8"/>
  <c r="A4" i="8" s="1"/>
  <c r="A5" i="8" s="1"/>
  <c r="A6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3" i="7"/>
  <c r="A4" i="7" s="1"/>
  <c r="A5" i="7" s="1"/>
  <c r="A6" i="7"/>
  <c r="A7" i="7" s="1"/>
  <c r="A8" i="7" s="1"/>
  <c r="A9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S13" i="15"/>
  <c r="Q8" i="15"/>
  <c r="S8" i="15"/>
  <c r="S7" i="15"/>
  <c r="Q12" i="15"/>
  <c r="Q13" i="15"/>
  <c r="S14" i="14"/>
  <c r="Q7" i="14"/>
  <c r="S8" i="14"/>
  <c r="S3" i="14"/>
  <c r="Q13" i="14"/>
  <c r="S13" i="14"/>
  <c r="S7" i="14"/>
  <c r="Q4" i="14"/>
  <c r="Q8" i="14"/>
  <c r="Q14" i="14"/>
  <c r="Q3" i="14"/>
  <c r="Q7" i="15"/>
  <c r="S12" i="15"/>
  <c r="S12" i="13"/>
  <c r="Q8" i="13"/>
  <c r="S8" i="13"/>
  <c r="S7" i="13"/>
  <c r="Q13" i="13"/>
  <c r="Q8" i="12"/>
  <c r="S8" i="12"/>
  <c r="S7" i="12"/>
  <c r="Q14" i="12"/>
  <c r="S3" i="12"/>
  <c r="S14" i="12"/>
  <c r="Q3" i="12"/>
  <c r="Q4" i="12"/>
  <c r="Q12" i="13"/>
  <c r="S13" i="13"/>
  <c r="Q7" i="13"/>
  <c r="Q7" i="12"/>
  <c r="Q13" i="12"/>
  <c r="Q8" i="11"/>
  <c r="S7" i="11"/>
  <c r="Q13" i="11"/>
  <c r="Q8" i="10"/>
  <c r="S7" i="10"/>
  <c r="S8" i="10"/>
  <c r="S14" i="10"/>
  <c r="Q14" i="10"/>
  <c r="S3" i="10"/>
  <c r="Q3" i="10"/>
  <c r="S13" i="10"/>
  <c r="Q4" i="10"/>
  <c r="Q7" i="10"/>
  <c r="Q13" i="10"/>
  <c r="Q7" i="11"/>
  <c r="Q12" i="11"/>
  <c r="S3" i="7"/>
  <c r="Q3" i="7"/>
  <c r="Q4" i="7"/>
  <c r="S13" i="2"/>
  <c r="S12" i="2"/>
  <c r="S7" i="2"/>
  <c r="Q12" i="2"/>
  <c r="S8" i="2"/>
  <c r="Q4" i="5"/>
  <c r="S3" i="5"/>
  <c r="Q3" i="5"/>
  <c r="Q4" i="2"/>
  <c r="S3" i="2"/>
  <c r="Q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K29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Q4" i="4"/>
  <c r="Q3" i="4"/>
  <c r="S3" i="4"/>
  <c r="Q4" i="1"/>
  <c r="Q3" i="1"/>
  <c r="S3" i="1"/>
  <c r="K3" i="3"/>
  <c r="K4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F3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L29" i="1"/>
  <c r="A3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F2" i="18" l="1"/>
  <c r="U9" i="3"/>
  <c r="U10" i="3" s="1"/>
  <c r="Y9" i="3"/>
  <c r="Y10" i="3" s="1"/>
  <c r="Y16" i="3"/>
  <c r="Y17" i="3" s="1"/>
  <c r="W3" i="3"/>
  <c r="W4" i="3" s="1"/>
  <c r="Q8" i="2"/>
  <c r="Q13" i="5"/>
  <c r="Q8" i="8"/>
  <c r="Q13" i="8"/>
  <c r="V9" i="3"/>
  <c r="V10" i="3" s="1"/>
  <c r="Z3" i="3"/>
  <c r="Z4" i="3" s="1"/>
  <c r="Q13" i="2"/>
  <c r="S8" i="5"/>
  <c r="S13" i="5"/>
  <c r="Y3" i="3"/>
  <c r="Y4" i="3" s="1"/>
  <c r="U3" i="3"/>
  <c r="U4" i="3" s="1"/>
  <c r="Q12" i="5"/>
  <c r="U16" i="3"/>
  <c r="U17" i="3" s="1"/>
  <c r="W16" i="3"/>
  <c r="W17" i="3" s="1"/>
  <c r="W9" i="3"/>
  <c r="W10" i="3" s="1"/>
  <c r="X9" i="3"/>
  <c r="X10" i="3" s="1"/>
  <c r="X16" i="3"/>
  <c r="X17" i="3" s="1"/>
  <c r="V3" i="3"/>
  <c r="V4" i="3" s="1"/>
  <c r="H5" i="20"/>
  <c r="S13" i="8"/>
  <c r="F16" i="18"/>
  <c r="I15" i="18"/>
  <c r="L14" i="18"/>
  <c r="H14" i="18"/>
  <c r="K13" i="18"/>
  <c r="G13" i="18"/>
  <c r="J12" i="18"/>
  <c r="F12" i="18"/>
  <c r="I11" i="18"/>
  <c r="L10" i="18"/>
  <c r="H10" i="18"/>
  <c r="K9" i="18"/>
  <c r="G9" i="18"/>
  <c r="J8" i="18"/>
  <c r="F8" i="18"/>
  <c r="I7" i="18"/>
  <c r="L6" i="18"/>
  <c r="H6" i="18"/>
  <c r="K5" i="18"/>
  <c r="G5" i="18"/>
  <c r="J4" i="18"/>
  <c r="F4" i="18"/>
  <c r="I3" i="18"/>
  <c r="L2" i="18"/>
  <c r="H2" i="18"/>
</calcChain>
</file>

<file path=xl/sharedStrings.xml><?xml version="1.0" encoding="utf-8"?>
<sst xmlns="http://schemas.openxmlformats.org/spreadsheetml/2006/main" count="1784" uniqueCount="30">
  <si>
    <t>ID</t>
  </si>
  <si>
    <t>weight</t>
  </si>
  <si>
    <t xml:space="preserve">left </t>
  </si>
  <si>
    <t>right</t>
  </si>
  <si>
    <t>left</t>
  </si>
  <si>
    <t>Average</t>
  </si>
  <si>
    <t>R</t>
  </si>
  <si>
    <t>Time</t>
  </si>
  <si>
    <t>D</t>
  </si>
  <si>
    <t>GENDER</t>
  </si>
  <si>
    <t>Group</t>
  </si>
  <si>
    <t>F</t>
  </si>
  <si>
    <t>B</t>
  </si>
  <si>
    <t>A</t>
  </si>
  <si>
    <t>M</t>
  </si>
  <si>
    <t>Group A Average</t>
  </si>
  <si>
    <t>Treatment</t>
  </si>
  <si>
    <t>Vehicle</t>
  </si>
  <si>
    <t>Pax</t>
  </si>
  <si>
    <t>Vonfrey</t>
  </si>
  <si>
    <t>Acetone</t>
  </si>
  <si>
    <t xml:space="preserve">but </t>
  </si>
  <si>
    <t>Timepoint 12</t>
  </si>
  <si>
    <t>Timepoint 20</t>
  </si>
  <si>
    <t>Timepoint 24</t>
  </si>
  <si>
    <t>Averages</t>
  </si>
  <si>
    <t>A Crem</t>
  </si>
  <si>
    <t>Bcrem</t>
  </si>
  <si>
    <t>A total</t>
  </si>
  <si>
    <t>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</si>
</sst>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2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3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Q20" sqref="Q20:U33"/>
    </sheetView>
  </sheetViews>
  <sheetFormatPr defaultColWidth="8.81640625" defaultRowHeight="14.5" x14ac:dyDescent="0.35"/>
  <cols>
    <col min="2" max="2" width="8.81640625" style="8"/>
    <col min="3" max="4" width="8.81640625" style="3"/>
  </cols>
  <sheetData>
    <row r="1" spans="1:21" x14ac:dyDescent="0.25">
      <c r="A1" s="4" t="s">
        <v>0</v>
      </c>
      <c r="B1" s="10" t="s">
        <v>16</v>
      </c>
      <c r="C1" s="7" t="s">
        <v>9</v>
      </c>
      <c r="D1" s="7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Q1" s="1" t="s">
        <v>15</v>
      </c>
      <c r="S1" s="6" t="s">
        <v>12</v>
      </c>
    </row>
    <row r="2" spans="1:21" x14ac:dyDescent="0.25">
      <c r="A2" s="5">
        <v>1</v>
      </c>
      <c r="B2" s="11" t="s">
        <v>17</v>
      </c>
      <c r="C2" s="7" t="s">
        <v>11</v>
      </c>
      <c r="D2" s="7" t="s">
        <v>12</v>
      </c>
      <c r="E2" s="5"/>
      <c r="F2" s="5">
        <v>4.4000000000000004</v>
      </c>
      <c r="G2" s="5">
        <v>5.8</v>
      </c>
      <c r="H2" s="5">
        <v>4.2</v>
      </c>
      <c r="I2" s="5">
        <v>9.3000000000000007</v>
      </c>
      <c r="J2" s="5"/>
      <c r="K2" s="5"/>
      <c r="L2" s="5">
        <f>AVERAGE(F2:I2)</f>
        <v>5.9249999999999998</v>
      </c>
      <c r="M2" s="5"/>
      <c r="N2" s="5"/>
      <c r="O2" s="5"/>
    </row>
    <row r="3" spans="1:21" x14ac:dyDescent="0.25">
      <c r="A3" s="5">
        <f>A2+1</f>
        <v>2</v>
      </c>
      <c r="B3" s="11" t="s">
        <v>17</v>
      </c>
      <c r="C3" s="7" t="s">
        <v>11</v>
      </c>
      <c r="D3" s="7" t="s">
        <v>13</v>
      </c>
      <c r="E3" s="5"/>
      <c r="F3" s="5">
        <v>9.6999999999999993</v>
      </c>
      <c r="G3" s="5">
        <v>10.4</v>
      </c>
      <c r="H3" s="5">
        <v>5.8</v>
      </c>
      <c r="I3" s="5">
        <v>9.3000000000000007</v>
      </c>
      <c r="J3" s="5"/>
      <c r="K3" s="5"/>
      <c r="L3" s="5">
        <f t="shared" ref="L3:L27" si="0">AVERAGE(F3:I3)</f>
        <v>8.8000000000000007</v>
      </c>
      <c r="M3" s="5"/>
      <c r="N3" s="5"/>
      <c r="O3" s="5"/>
      <c r="Q3">
        <f>AVERAGE(L3,L4,L6,L7,L9,L13,L15,L16,L17,L19,L21,L22,L23,L25,L26)</f>
        <v>6.0664444444444445</v>
      </c>
      <c r="S3">
        <f>AVERAGE(L2,L5,L8,L10,L12,L14,L18,L20,L24,L27)</f>
        <v>7.3489166666666659</v>
      </c>
    </row>
    <row r="4" spans="1:21" x14ac:dyDescent="0.25">
      <c r="A4" s="5">
        <f t="shared" ref="A4:A27" si="1">A3+1</f>
        <v>3</v>
      </c>
      <c r="B4" s="11" t="s">
        <v>18</v>
      </c>
      <c r="C4" s="7" t="s">
        <v>11</v>
      </c>
      <c r="D4" s="7" t="s">
        <v>13</v>
      </c>
      <c r="E4" s="5"/>
      <c r="F4" s="5">
        <v>6.2</v>
      </c>
      <c r="G4" s="5">
        <v>5.6</v>
      </c>
      <c r="H4" s="5">
        <v>8.3000000000000007</v>
      </c>
      <c r="I4" s="5">
        <v>4.3</v>
      </c>
      <c r="J4" s="5"/>
      <c r="K4" s="5"/>
      <c r="L4" s="5">
        <f t="shared" si="0"/>
        <v>6.1000000000000005</v>
      </c>
      <c r="M4" s="5"/>
      <c r="N4" s="5"/>
      <c r="O4" s="5"/>
      <c r="Q4">
        <f>AVERAGE(L3,L4,L7,L9,L13,L15,L16,L17,L19,L21,L22,L23,L25,L26)</f>
        <v>6.2092857142857145</v>
      </c>
    </row>
    <row r="5" spans="1:21" x14ac:dyDescent="0.25">
      <c r="A5" s="5">
        <f t="shared" si="1"/>
        <v>4</v>
      </c>
      <c r="B5" s="11" t="s">
        <v>17</v>
      </c>
      <c r="C5" s="7" t="s">
        <v>11</v>
      </c>
      <c r="D5" s="7" t="s">
        <v>12</v>
      </c>
      <c r="E5" s="5"/>
      <c r="F5" s="5">
        <v>6.6</v>
      </c>
      <c r="G5" s="5">
        <v>10.1</v>
      </c>
      <c r="H5" s="5">
        <v>7.7</v>
      </c>
      <c r="I5" s="5">
        <v>5.8</v>
      </c>
      <c r="J5" s="5"/>
      <c r="K5" s="5"/>
      <c r="L5" s="5">
        <f t="shared" si="0"/>
        <v>7.55</v>
      </c>
      <c r="M5" s="5"/>
      <c r="N5" s="5"/>
      <c r="O5" s="5"/>
    </row>
    <row r="6" spans="1:21" x14ac:dyDescent="0.25">
      <c r="A6" s="5">
        <f t="shared" si="1"/>
        <v>5</v>
      </c>
      <c r="B6" s="11" t="s">
        <v>17</v>
      </c>
      <c r="C6" s="7" t="s">
        <v>11</v>
      </c>
      <c r="D6" s="7" t="s">
        <v>13</v>
      </c>
      <c r="E6" s="5"/>
      <c r="F6" s="5">
        <v>3.9</v>
      </c>
      <c r="G6" s="5">
        <v>4</v>
      </c>
      <c r="H6" s="5">
        <v>4.3</v>
      </c>
      <c r="I6" s="5"/>
      <c r="J6" s="5"/>
      <c r="K6" s="5"/>
      <c r="L6" s="5">
        <f t="shared" si="0"/>
        <v>4.0666666666666664</v>
      </c>
      <c r="M6" s="5"/>
      <c r="N6" s="5"/>
      <c r="O6" s="5"/>
      <c r="Q6" s="8" t="s">
        <v>18</v>
      </c>
      <c r="R6" s="8"/>
      <c r="S6" s="8"/>
    </row>
    <row r="7" spans="1:21" x14ac:dyDescent="0.25">
      <c r="A7" s="5">
        <f t="shared" si="1"/>
        <v>6</v>
      </c>
      <c r="B7" s="11" t="s">
        <v>17</v>
      </c>
      <c r="C7" s="7" t="s">
        <v>14</v>
      </c>
      <c r="D7" s="7" t="s">
        <v>13</v>
      </c>
      <c r="E7" s="5"/>
      <c r="F7" s="5">
        <v>10.199999999999999</v>
      </c>
      <c r="G7" s="5">
        <v>5</v>
      </c>
      <c r="H7" s="5">
        <v>4.7</v>
      </c>
      <c r="I7" s="5">
        <v>4.7</v>
      </c>
      <c r="J7" s="5"/>
      <c r="K7" s="5"/>
      <c r="L7" s="5">
        <f t="shared" si="0"/>
        <v>6.1499999999999995</v>
      </c>
      <c r="M7" s="5"/>
      <c r="N7" s="5"/>
      <c r="O7" s="5"/>
      <c r="Q7" s="8">
        <f>AVERAGE(L4,L15,L16,L17,L19,L21,L22,L23)</f>
        <v>5.8784375000000004</v>
      </c>
      <c r="R7" s="8"/>
      <c r="S7" s="8">
        <f>AVERAGE(L10,L12,L14,L20,L24)</f>
        <v>7.4418333333333333</v>
      </c>
      <c r="U7" t="e">
        <f>_xlfn.T.TEST(U21,S7,2,2)</f>
        <v>#VALUE!</v>
      </c>
    </row>
    <row r="8" spans="1:21" x14ac:dyDescent="0.25">
      <c r="A8" s="5">
        <f t="shared" si="1"/>
        <v>7</v>
      </c>
      <c r="B8" s="11" t="s">
        <v>17</v>
      </c>
      <c r="C8" s="7" t="s">
        <v>14</v>
      </c>
      <c r="D8" s="7" t="s">
        <v>12</v>
      </c>
      <c r="E8" s="5"/>
      <c r="F8" s="5">
        <v>10.7</v>
      </c>
      <c r="G8" s="5">
        <v>8.6999999999999993</v>
      </c>
      <c r="H8" s="5">
        <v>6.6</v>
      </c>
      <c r="I8" s="5">
        <v>4.7</v>
      </c>
      <c r="J8" s="5"/>
      <c r="K8" s="5"/>
      <c r="L8" s="5">
        <f t="shared" si="0"/>
        <v>7.6749999999999998</v>
      </c>
      <c r="M8" s="5"/>
      <c r="N8" s="5"/>
      <c r="O8" s="5"/>
      <c r="Q8" s="8">
        <f>STDEVA(L4,L15,L16,L17,L19,L21,L22,L23)/SQRT(8)</f>
        <v>0.41293535940762643</v>
      </c>
      <c r="R8" s="8"/>
      <c r="S8" s="8">
        <f>STDEVA(L10,L12,L14,L20,L24)/SQRT(5)</f>
        <v>0.40189243309345601</v>
      </c>
    </row>
    <row r="9" spans="1:21" x14ac:dyDescent="0.25">
      <c r="A9" s="5">
        <f t="shared" si="1"/>
        <v>8</v>
      </c>
      <c r="B9" s="11" t="s">
        <v>17</v>
      </c>
      <c r="C9" s="7" t="s">
        <v>14</v>
      </c>
      <c r="D9" s="7" t="s">
        <v>13</v>
      </c>
      <c r="E9" s="5"/>
      <c r="F9" s="5">
        <v>7.2</v>
      </c>
      <c r="G9" s="5">
        <v>5.8</v>
      </c>
      <c r="H9" s="5">
        <v>7.5</v>
      </c>
      <c r="I9" s="5">
        <v>6.3</v>
      </c>
      <c r="J9" s="5"/>
      <c r="K9" s="5"/>
      <c r="L9" s="5">
        <f t="shared" si="0"/>
        <v>6.7</v>
      </c>
      <c r="M9" s="5"/>
      <c r="N9" s="5"/>
      <c r="O9" s="5"/>
      <c r="Q9" s="8">
        <v>8</v>
      </c>
      <c r="R9" s="8"/>
      <c r="S9" s="8">
        <v>5</v>
      </c>
    </row>
    <row r="10" spans="1:21" x14ac:dyDescent="0.25">
      <c r="A10" s="5">
        <f t="shared" si="1"/>
        <v>9</v>
      </c>
      <c r="B10" s="11" t="s">
        <v>18</v>
      </c>
      <c r="C10" s="7" t="s">
        <v>14</v>
      </c>
      <c r="D10" s="7" t="s">
        <v>12</v>
      </c>
      <c r="E10" s="5"/>
      <c r="F10" s="5">
        <v>8</v>
      </c>
      <c r="G10" s="5">
        <v>6.6</v>
      </c>
      <c r="H10" s="5">
        <v>6.5</v>
      </c>
      <c r="I10" s="5">
        <v>4.9000000000000004</v>
      </c>
      <c r="J10" s="5"/>
      <c r="K10" s="5"/>
      <c r="L10" s="5">
        <f t="shared" si="0"/>
        <v>6.5</v>
      </c>
      <c r="M10" s="5"/>
      <c r="N10" s="5"/>
      <c r="O10" s="5"/>
      <c r="Q10" s="8"/>
      <c r="R10" s="8"/>
      <c r="S10" s="8"/>
    </row>
    <row r="11" spans="1:21" x14ac:dyDescent="0.25">
      <c r="A11" s="5">
        <f t="shared" si="1"/>
        <v>10</v>
      </c>
      <c r="B11" s="11" t="s">
        <v>17</v>
      </c>
      <c r="C11" s="7" t="s">
        <v>14</v>
      </c>
      <c r="D11" s="7" t="s">
        <v>13</v>
      </c>
      <c r="E11" s="5"/>
      <c r="F11" s="5">
        <v>5.2</v>
      </c>
      <c r="G11" s="5">
        <v>9.8000000000000007</v>
      </c>
      <c r="H11" s="5">
        <v>7.2</v>
      </c>
      <c r="I11" s="5">
        <v>7.5</v>
      </c>
      <c r="J11" s="5"/>
      <c r="K11" s="5"/>
      <c r="L11" s="5">
        <f t="shared" si="0"/>
        <v>7.4249999999999998</v>
      </c>
      <c r="M11" s="5"/>
      <c r="N11" s="5"/>
      <c r="O11" s="5"/>
      <c r="Q11" s="8"/>
      <c r="R11" s="8"/>
      <c r="S11" s="8"/>
    </row>
    <row r="12" spans="1:21" x14ac:dyDescent="0.25">
      <c r="A12" s="5">
        <f t="shared" si="1"/>
        <v>11</v>
      </c>
      <c r="B12" s="11" t="s">
        <v>18</v>
      </c>
      <c r="C12" s="7" t="s">
        <v>14</v>
      </c>
      <c r="D12" s="7" t="s">
        <v>12</v>
      </c>
      <c r="E12" s="5"/>
      <c r="F12" s="5">
        <v>10.5</v>
      </c>
      <c r="G12" s="5">
        <v>6.4</v>
      </c>
      <c r="H12" s="5">
        <v>7.8</v>
      </c>
      <c r="I12" s="5">
        <v>9.8000000000000007</v>
      </c>
      <c r="J12" s="5"/>
      <c r="K12" s="5"/>
      <c r="L12" s="5">
        <f t="shared" si="0"/>
        <v>8.625</v>
      </c>
      <c r="M12" s="5"/>
      <c r="N12" s="5"/>
      <c r="O12" s="5"/>
      <c r="Q12" s="8" t="s">
        <v>17</v>
      </c>
      <c r="R12" s="8"/>
      <c r="S12" s="8"/>
    </row>
    <row r="13" spans="1:21" x14ac:dyDescent="0.25">
      <c r="A13" s="5">
        <f t="shared" si="1"/>
        <v>12</v>
      </c>
      <c r="B13" s="11" t="s">
        <v>17</v>
      </c>
      <c r="C13" s="7" t="s">
        <v>14</v>
      </c>
      <c r="D13" s="7" t="s">
        <v>13</v>
      </c>
      <c r="E13" s="5"/>
      <c r="F13" s="5">
        <v>7.3</v>
      </c>
      <c r="G13" s="5">
        <v>5.2</v>
      </c>
      <c r="H13" s="5">
        <v>11.1</v>
      </c>
      <c r="I13" s="5">
        <v>4.2</v>
      </c>
      <c r="J13" s="5"/>
      <c r="K13" s="5"/>
      <c r="L13" s="5">
        <f t="shared" si="0"/>
        <v>6.95</v>
      </c>
      <c r="M13" s="5"/>
      <c r="N13" s="5"/>
      <c r="O13" s="5"/>
      <c r="Q13" s="8">
        <f>AVERAGE(L3,L6,L7,L9,L11,L13,L25,L26)</f>
        <v>6.4242708333333338</v>
      </c>
      <c r="R13" s="8"/>
      <c r="S13" s="8">
        <f>AVERAGE(L5,L8,L18,L27,L2)</f>
        <v>7.2560000000000002</v>
      </c>
    </row>
    <row r="14" spans="1:21" x14ac:dyDescent="0.25">
      <c r="A14" s="5">
        <f t="shared" si="1"/>
        <v>13</v>
      </c>
      <c r="B14" s="11" t="s">
        <v>18</v>
      </c>
      <c r="C14" s="7" t="s">
        <v>14</v>
      </c>
      <c r="D14" s="7" t="s">
        <v>12</v>
      </c>
      <c r="E14" s="5"/>
      <c r="F14" s="5">
        <v>8.8000000000000007</v>
      </c>
      <c r="G14" s="5">
        <v>7</v>
      </c>
      <c r="H14" s="5">
        <v>4.8</v>
      </c>
      <c r="I14" s="5">
        <v>11.9</v>
      </c>
      <c r="J14" s="5"/>
      <c r="K14" s="5"/>
      <c r="L14" s="5">
        <f t="shared" si="0"/>
        <v>8.125</v>
      </c>
      <c r="M14" s="5"/>
      <c r="N14" s="5"/>
      <c r="O14" s="5"/>
      <c r="Q14" s="8">
        <f>STDEVA(L3,L6,L7,L9,L11,L13,L25,L26)/SQRT(8)</f>
        <v>0.54396466382803887</v>
      </c>
      <c r="R14" s="8"/>
      <c r="S14" s="8">
        <f>STDEVA(L5,L8,L18,L27,L2)/SQRT(5)</f>
        <v>0.34588437374359654</v>
      </c>
    </row>
    <row r="15" spans="1:21" x14ac:dyDescent="0.25">
      <c r="A15" s="5">
        <f t="shared" si="1"/>
        <v>14</v>
      </c>
      <c r="B15" s="11" t="s">
        <v>18</v>
      </c>
      <c r="C15" s="7" t="s">
        <v>14</v>
      </c>
      <c r="D15" s="7" t="s">
        <v>13</v>
      </c>
      <c r="E15" s="5"/>
      <c r="F15" s="5">
        <v>5.8</v>
      </c>
      <c r="G15" s="5">
        <v>4.4000000000000004</v>
      </c>
      <c r="H15" s="5">
        <v>4.8</v>
      </c>
      <c r="I15" s="5">
        <v>10.62</v>
      </c>
      <c r="J15" s="5"/>
      <c r="K15" s="5"/>
      <c r="L15" s="5">
        <f t="shared" si="0"/>
        <v>6.4049999999999994</v>
      </c>
      <c r="M15" s="5"/>
      <c r="N15" s="5"/>
      <c r="O15" s="5"/>
      <c r="Q15" s="8">
        <v>8</v>
      </c>
      <c r="R15" s="8"/>
      <c r="S15" s="8">
        <v>5</v>
      </c>
    </row>
    <row r="16" spans="1:21" x14ac:dyDescent="0.25">
      <c r="A16" s="5">
        <f t="shared" si="1"/>
        <v>15</v>
      </c>
      <c r="B16" s="11" t="s">
        <v>18</v>
      </c>
      <c r="C16" s="7" t="s">
        <v>14</v>
      </c>
      <c r="D16" s="7" t="s">
        <v>13</v>
      </c>
      <c r="E16" s="5"/>
      <c r="F16" s="5">
        <v>10.199999999999999</v>
      </c>
      <c r="G16" s="5">
        <v>4</v>
      </c>
      <c r="H16" s="5">
        <v>4.3</v>
      </c>
      <c r="I16" s="5">
        <v>4.51</v>
      </c>
      <c r="J16" s="5"/>
      <c r="K16" s="5"/>
      <c r="L16" s="5">
        <f t="shared" si="0"/>
        <v>5.7524999999999995</v>
      </c>
      <c r="M16" s="5"/>
      <c r="N16" s="5"/>
      <c r="O16" s="5"/>
    </row>
    <row r="17" spans="1:17" x14ac:dyDescent="0.25">
      <c r="A17" s="5">
        <f t="shared" si="1"/>
        <v>16</v>
      </c>
      <c r="B17" s="11" t="s">
        <v>18</v>
      </c>
      <c r="C17" s="7" t="s">
        <v>14</v>
      </c>
      <c r="D17" s="7" t="s">
        <v>13</v>
      </c>
      <c r="E17" s="5"/>
      <c r="F17" s="5">
        <v>6.1</v>
      </c>
      <c r="G17" s="5">
        <v>5.08</v>
      </c>
      <c r="H17" s="5">
        <v>2.57</v>
      </c>
      <c r="I17" s="5">
        <v>5</v>
      </c>
      <c r="J17" s="5"/>
      <c r="K17" s="5"/>
      <c r="L17" s="5">
        <f t="shared" si="0"/>
        <v>4.6875</v>
      </c>
      <c r="M17" s="5"/>
      <c r="N17" s="5"/>
      <c r="O17" s="5"/>
    </row>
    <row r="18" spans="1:17" x14ac:dyDescent="0.25">
      <c r="A18" s="5">
        <f t="shared" si="1"/>
        <v>17</v>
      </c>
      <c r="B18" s="11" t="s">
        <v>17</v>
      </c>
      <c r="C18" s="7" t="s">
        <v>14</v>
      </c>
      <c r="D18" s="7" t="s">
        <v>12</v>
      </c>
      <c r="E18" s="5"/>
      <c r="F18" s="5">
        <v>10.199999999999999</v>
      </c>
      <c r="G18" s="5">
        <v>8.4</v>
      </c>
      <c r="H18" s="5">
        <v>5.5</v>
      </c>
      <c r="I18" s="5">
        <v>5</v>
      </c>
      <c r="J18" s="5"/>
      <c r="K18" s="5"/>
      <c r="L18" s="5">
        <f t="shared" si="0"/>
        <v>7.2750000000000004</v>
      </c>
      <c r="M18" s="5"/>
      <c r="N18" s="5"/>
      <c r="O18" s="5"/>
    </row>
    <row r="19" spans="1:17" x14ac:dyDescent="0.25">
      <c r="A19" s="5">
        <f t="shared" si="1"/>
        <v>18</v>
      </c>
      <c r="B19" s="11" t="s">
        <v>18</v>
      </c>
      <c r="C19" s="7" t="s">
        <v>14</v>
      </c>
      <c r="D19" s="7" t="s">
        <v>13</v>
      </c>
      <c r="E19" s="5"/>
      <c r="F19" s="5">
        <v>7.6</v>
      </c>
      <c r="G19" s="5">
        <v>4.24</v>
      </c>
      <c r="H19" s="5">
        <v>10.32</v>
      </c>
      <c r="I19" s="5">
        <v>9.84</v>
      </c>
      <c r="J19" s="5"/>
      <c r="K19" s="5"/>
      <c r="L19" s="5">
        <f t="shared" si="0"/>
        <v>8</v>
      </c>
      <c r="M19" s="5"/>
      <c r="N19" s="5"/>
      <c r="O19" s="5"/>
    </row>
    <row r="20" spans="1:17" x14ac:dyDescent="0.25">
      <c r="A20" s="5">
        <f t="shared" si="1"/>
        <v>19</v>
      </c>
      <c r="B20" s="11" t="s">
        <v>18</v>
      </c>
      <c r="C20" s="7" t="s">
        <v>11</v>
      </c>
      <c r="D20" s="7" t="s">
        <v>12</v>
      </c>
      <c r="E20" s="5"/>
      <c r="F20" s="5">
        <v>4.2</v>
      </c>
      <c r="G20" s="5">
        <v>5.9</v>
      </c>
      <c r="H20" s="5">
        <v>7</v>
      </c>
      <c r="I20" s="5">
        <v>10.19</v>
      </c>
      <c r="J20" s="5"/>
      <c r="K20" s="5"/>
      <c r="L20" s="5">
        <f t="shared" si="0"/>
        <v>6.8224999999999998</v>
      </c>
      <c r="M20" s="5"/>
      <c r="N20" s="5"/>
      <c r="O20" s="5"/>
    </row>
    <row r="21" spans="1:17" x14ac:dyDescent="0.25">
      <c r="A21" s="5">
        <f t="shared" si="1"/>
        <v>20</v>
      </c>
      <c r="B21" s="11" t="s">
        <v>18</v>
      </c>
      <c r="C21" s="7" t="s">
        <v>11</v>
      </c>
      <c r="D21" s="7" t="s">
        <v>13</v>
      </c>
      <c r="E21" s="5"/>
      <c r="F21" s="5">
        <v>4.04</v>
      </c>
      <c r="G21" s="5">
        <v>4.2</v>
      </c>
      <c r="H21" s="5">
        <v>3.22</v>
      </c>
      <c r="I21" s="5">
        <v>5</v>
      </c>
      <c r="J21" s="5"/>
      <c r="K21" s="5"/>
      <c r="L21" s="5">
        <f t="shared" si="0"/>
        <v>4.1150000000000002</v>
      </c>
      <c r="M21" s="5"/>
      <c r="N21" s="5"/>
      <c r="O21" s="5"/>
      <c r="Q21" s="5"/>
    </row>
    <row r="22" spans="1:17" x14ac:dyDescent="0.25">
      <c r="A22" s="5">
        <f t="shared" si="1"/>
        <v>21</v>
      </c>
      <c r="B22" s="11" t="s">
        <v>18</v>
      </c>
      <c r="C22" s="7" t="s">
        <v>11</v>
      </c>
      <c r="D22" s="7" t="s">
        <v>13</v>
      </c>
      <c r="E22" s="5"/>
      <c r="F22" s="5">
        <v>4.8</v>
      </c>
      <c r="G22" s="5">
        <v>10</v>
      </c>
      <c r="H22" s="5">
        <v>4.8600000000000003</v>
      </c>
      <c r="I22" s="5">
        <v>5.39</v>
      </c>
      <c r="J22" s="5"/>
      <c r="K22" s="5"/>
      <c r="L22" s="5">
        <f t="shared" si="0"/>
        <v>6.2625000000000002</v>
      </c>
      <c r="M22" s="5"/>
      <c r="N22" s="5"/>
      <c r="O22" s="5"/>
      <c r="Q22" s="5"/>
    </row>
    <row r="23" spans="1:17" x14ac:dyDescent="0.25">
      <c r="A23" s="5">
        <f t="shared" si="1"/>
        <v>22</v>
      </c>
      <c r="B23" s="11" t="s">
        <v>18</v>
      </c>
      <c r="C23" s="7" t="s">
        <v>11</v>
      </c>
      <c r="D23" s="7" t="s">
        <v>13</v>
      </c>
      <c r="E23" s="5"/>
      <c r="F23" s="5">
        <v>6.6</v>
      </c>
      <c r="G23" s="5">
        <v>6.13</v>
      </c>
      <c r="H23" s="5">
        <v>5.63</v>
      </c>
      <c r="I23" s="5">
        <v>4.46</v>
      </c>
      <c r="J23" s="5"/>
      <c r="K23" s="5"/>
      <c r="L23" s="5">
        <f t="shared" si="0"/>
        <v>5.7050000000000001</v>
      </c>
      <c r="M23" s="5"/>
      <c r="N23" s="5"/>
      <c r="O23" s="5"/>
      <c r="Q23" s="5"/>
    </row>
    <row r="24" spans="1:17" x14ac:dyDescent="0.25">
      <c r="A24" s="5">
        <f t="shared" si="1"/>
        <v>23</v>
      </c>
      <c r="B24" s="11" t="s">
        <v>18</v>
      </c>
      <c r="C24" s="7" t="s">
        <v>11</v>
      </c>
      <c r="D24" s="7" t="s">
        <v>12</v>
      </c>
      <c r="E24" s="5"/>
      <c r="F24" s="5">
        <v>5</v>
      </c>
      <c r="G24" s="5">
        <v>6.44</v>
      </c>
      <c r="H24" s="5">
        <v>9.9700000000000006</v>
      </c>
      <c r="I24" s="5"/>
      <c r="J24" s="5"/>
      <c r="K24" s="5"/>
      <c r="L24" s="5">
        <f t="shared" si="0"/>
        <v>7.1366666666666676</v>
      </c>
      <c r="M24" s="5"/>
      <c r="N24" s="5"/>
      <c r="O24" s="5"/>
      <c r="Q24" s="5"/>
    </row>
    <row r="25" spans="1:17" x14ac:dyDescent="0.25">
      <c r="A25" s="5">
        <f t="shared" si="1"/>
        <v>24</v>
      </c>
      <c r="B25" s="11" t="s">
        <v>17</v>
      </c>
      <c r="C25" s="7" t="s">
        <v>11</v>
      </c>
      <c r="D25" s="7" t="s">
        <v>13</v>
      </c>
      <c r="E25" s="5"/>
      <c r="F25" s="5">
        <v>5.8</v>
      </c>
      <c r="G25" s="5">
        <v>3.85</v>
      </c>
      <c r="H25" s="5">
        <v>4.72</v>
      </c>
      <c r="I25" s="5">
        <v>3.55</v>
      </c>
      <c r="J25" s="5"/>
      <c r="K25" s="5"/>
      <c r="L25" s="5">
        <f t="shared" si="0"/>
        <v>4.4800000000000004</v>
      </c>
      <c r="M25" s="5"/>
      <c r="N25" s="5"/>
      <c r="O25" s="5"/>
      <c r="Q25" s="5"/>
    </row>
    <row r="26" spans="1:17" x14ac:dyDescent="0.25">
      <c r="A26" s="5">
        <f>A25+1</f>
        <v>25</v>
      </c>
      <c r="B26" s="11" t="s">
        <v>17</v>
      </c>
      <c r="C26" s="7" t="s">
        <v>11</v>
      </c>
      <c r="D26" s="7" t="s">
        <v>13</v>
      </c>
      <c r="E26" s="5"/>
      <c r="F26" s="5">
        <v>7.96</v>
      </c>
      <c r="G26" s="5">
        <v>5.8</v>
      </c>
      <c r="H26" s="5">
        <v>7.66</v>
      </c>
      <c r="I26" s="5">
        <v>5.87</v>
      </c>
      <c r="J26" s="5"/>
      <c r="K26" s="5"/>
      <c r="L26" s="5">
        <f t="shared" si="0"/>
        <v>6.8225000000000007</v>
      </c>
      <c r="M26" s="5"/>
      <c r="N26" s="5"/>
      <c r="O26" s="5"/>
    </row>
    <row r="27" spans="1:17" x14ac:dyDescent="0.25">
      <c r="A27" s="5">
        <f t="shared" si="1"/>
        <v>26</v>
      </c>
      <c r="B27" s="11" t="s">
        <v>17</v>
      </c>
      <c r="C27" s="7" t="s">
        <v>11</v>
      </c>
      <c r="D27" s="7" t="s">
        <v>12</v>
      </c>
      <c r="E27" s="5"/>
      <c r="F27" s="5">
        <v>5.67</v>
      </c>
      <c r="G27" s="5">
        <v>12.3</v>
      </c>
      <c r="H27" s="5">
        <v>9.33</v>
      </c>
      <c r="I27" s="5">
        <v>4.12</v>
      </c>
      <c r="J27" s="5"/>
      <c r="K27" s="5"/>
      <c r="L27" s="5">
        <f t="shared" si="0"/>
        <v>7.8549999999999995</v>
      </c>
      <c r="M27" s="5"/>
      <c r="N27" s="5"/>
      <c r="O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>
        <f>STDEVA(F2:I27)/SQRT(26)</f>
        <v>0.45171159740773947</v>
      </c>
      <c r="M29" s="5"/>
      <c r="N29" s="5"/>
      <c r="O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F1" workbookViewId="0">
      <selection activeCell="Q6" sqref="Q6:S15"/>
    </sheetView>
  </sheetViews>
  <sheetFormatPr defaultColWidth="8.81640625" defaultRowHeight="14.5" x14ac:dyDescent="0.3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9.18</v>
      </c>
      <c r="G2" s="5">
        <v>3.7</v>
      </c>
      <c r="H2" s="5">
        <v>10.88</v>
      </c>
      <c r="I2" s="5"/>
      <c r="J2" s="5"/>
      <c r="K2" s="5"/>
      <c r="L2" s="5">
        <f>AVERAGE(F2:I2)</f>
        <v>7.919999999999999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4.59</v>
      </c>
      <c r="G3" s="5">
        <v>8.26</v>
      </c>
      <c r="H3" s="5">
        <v>8.57</v>
      </c>
      <c r="I3" s="5">
        <v>4.1900000000000004</v>
      </c>
      <c r="J3" s="5"/>
      <c r="K3" s="5"/>
      <c r="L3" s="5">
        <f t="shared" ref="L3:L27" si="0">AVERAGE(F3:I3)</f>
        <v>6.4025000000000007</v>
      </c>
      <c r="M3" s="5"/>
      <c r="N3" s="5"/>
      <c r="O3" s="5"/>
      <c r="P3" s="8"/>
      <c r="Q3" s="8">
        <f>AVERAGE(L3,L4,L6,L7,L9,L13,L15,L16,L17,L19,L21,L22,L23,L25,L26)</f>
        <v>3.9930555555555554</v>
      </c>
      <c r="R3" s="8"/>
      <c r="S3" s="8">
        <f>AVERAGE(L2,L5,L8,L10,L12,L14,L18,L20,L24,L27)</f>
        <v>4.4090833333333332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1.54</v>
      </c>
      <c r="G4" s="5">
        <v>1.63</v>
      </c>
      <c r="H4" s="5">
        <v>1.7</v>
      </c>
      <c r="I4" s="5">
        <v>1.76</v>
      </c>
      <c r="J4" s="5"/>
      <c r="K4" s="5"/>
      <c r="L4" s="5">
        <f t="shared" si="0"/>
        <v>1.6575</v>
      </c>
      <c r="M4" s="5"/>
      <c r="N4" s="5"/>
      <c r="O4" s="5"/>
      <c r="P4" s="8"/>
      <c r="Q4" s="8">
        <f>AVERAGE(L3,L4,L7,L9,L13,L15,L16,L17,L19,L21,L22,L23,L25,L26)</f>
        <v>3.8039880952380942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5.5</v>
      </c>
      <c r="G5" s="5">
        <v>8.3699999999999992</v>
      </c>
      <c r="H5" s="5">
        <v>4.32</v>
      </c>
      <c r="I5" s="5">
        <v>4.4400000000000004</v>
      </c>
      <c r="J5" s="5"/>
      <c r="K5" s="5"/>
      <c r="L5" s="5">
        <f t="shared" si="0"/>
        <v>5.6574999999999998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5.48</v>
      </c>
      <c r="G6" s="5">
        <v>6.49</v>
      </c>
      <c r="H6" s="5">
        <v>5.64</v>
      </c>
      <c r="I6" s="5">
        <v>8.9499999999999993</v>
      </c>
      <c r="J6" s="5"/>
      <c r="K6" s="5"/>
      <c r="L6" s="5">
        <f t="shared" si="0"/>
        <v>6.64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8.2899999999999991</v>
      </c>
      <c r="G7" s="5"/>
      <c r="H7" s="5">
        <v>6.56</v>
      </c>
      <c r="I7" s="5">
        <v>4.0199999999999996</v>
      </c>
      <c r="J7" s="5"/>
      <c r="K7" s="5"/>
      <c r="L7" s="5">
        <f t="shared" si="0"/>
        <v>6.2899999999999991</v>
      </c>
      <c r="M7" s="5"/>
      <c r="N7" s="5"/>
      <c r="O7" s="5"/>
      <c r="P7" s="8"/>
      <c r="Q7" s="8">
        <f>AVERAGE(L4,L15,L16,L17,L19,L21,L22,L23)</f>
        <v>2.1587499999999999</v>
      </c>
      <c r="R7" s="8"/>
      <c r="S7" s="8">
        <f>AVERAGE(L10,L12,L14,L20,L24)</f>
        <v>2.5569999999999999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6.98</v>
      </c>
      <c r="G8" s="5">
        <v>4.8899999999999997</v>
      </c>
      <c r="H8" s="5">
        <v>7.26</v>
      </c>
      <c r="I8" s="5">
        <v>5.01</v>
      </c>
      <c r="J8" s="5"/>
      <c r="K8" s="5"/>
      <c r="L8" s="5">
        <f t="shared" si="0"/>
        <v>6.0350000000000001</v>
      </c>
      <c r="M8" s="5"/>
      <c r="N8" s="5"/>
      <c r="O8" s="5"/>
      <c r="P8" s="8"/>
      <c r="Q8" s="8">
        <f>STDEVA(L4,L15,L16,L17,L19,L21,L22,L23)/SQRT(8)</f>
        <v>0.13154388865643751</v>
      </c>
      <c r="R8" s="8"/>
      <c r="S8" s="8">
        <f>STDEVA(L10,L12,L14,L20,L24)/SQRT(5)</f>
        <v>0.2005981679876461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5.39</v>
      </c>
      <c r="G9" s="5">
        <v>5.43</v>
      </c>
      <c r="H9" s="5">
        <v>9.52</v>
      </c>
      <c r="I9" s="5">
        <v>4.34</v>
      </c>
      <c r="J9" s="5"/>
      <c r="K9" s="5"/>
      <c r="L9" s="5">
        <f t="shared" si="0"/>
        <v>6.17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2.84</v>
      </c>
      <c r="G10" s="5">
        <v>2.36</v>
      </c>
      <c r="H10" s="5">
        <v>1.34</v>
      </c>
      <c r="I10" s="5">
        <v>1.92</v>
      </c>
      <c r="J10" s="5"/>
      <c r="K10" s="5"/>
      <c r="L10" s="5">
        <f t="shared" si="0"/>
        <v>2.1149999999999998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4.59</v>
      </c>
      <c r="G11" s="5">
        <v>5.91</v>
      </c>
      <c r="H11" s="5">
        <v>6.39</v>
      </c>
      <c r="I11" s="5">
        <v>5.36</v>
      </c>
      <c r="J11" s="5"/>
      <c r="K11" s="5"/>
      <c r="L11" s="5">
        <f t="shared" si="0"/>
        <v>5.5625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2.93</v>
      </c>
      <c r="G12" s="5">
        <v>1.1499999999999999</v>
      </c>
      <c r="H12" s="5">
        <v>5.33</v>
      </c>
      <c r="I12" s="5">
        <v>1.2</v>
      </c>
      <c r="J12" s="5"/>
      <c r="K12" s="5"/>
      <c r="L12" s="5">
        <f t="shared" si="0"/>
        <v>2.6524999999999999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8.2799999999999994</v>
      </c>
      <c r="G13" s="5">
        <v>5.91</v>
      </c>
      <c r="H13" s="5">
        <v>12.1</v>
      </c>
      <c r="I13" s="5">
        <v>3.64</v>
      </c>
      <c r="J13" s="5"/>
      <c r="K13" s="5"/>
      <c r="L13" s="5">
        <f t="shared" si="0"/>
        <v>7.4824999999999999</v>
      </c>
      <c r="M13" s="5"/>
      <c r="N13" s="5"/>
      <c r="O13" s="5"/>
      <c r="P13" s="8"/>
      <c r="Q13" s="8">
        <f>AVERAGE(L3,L6,L7,L9,L11,L13,L25,L26)</f>
        <v>6.0235416666666666</v>
      </c>
      <c r="R13" s="8"/>
      <c r="S13" s="8">
        <f>AVERAGE(L5,L8,L18,L27,L2)</f>
        <v>6.2611666666666661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1.72</v>
      </c>
      <c r="G14" s="5">
        <v>1.53</v>
      </c>
      <c r="H14" s="5">
        <v>2.09</v>
      </c>
      <c r="I14" s="5">
        <v>3.84</v>
      </c>
      <c r="J14" s="5"/>
      <c r="K14" s="5"/>
      <c r="L14" s="5">
        <f t="shared" si="0"/>
        <v>2.2949999999999999</v>
      </c>
      <c r="M14" s="5"/>
      <c r="N14" s="5"/>
      <c r="O14" s="5"/>
      <c r="P14" s="8"/>
      <c r="Q14" s="8">
        <f>STDEVA(L3,L6,L7,L9,L11,L13,L25,L26)/SQRT(8)</f>
        <v>0.33063032596904374</v>
      </c>
      <c r="R14" s="8"/>
      <c r="S14" s="8">
        <f>STDEVA(L5,L8,L18,L27,L2)/SQRT(5)</f>
        <v>0.42982179769967394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1.85</v>
      </c>
      <c r="G15" s="5">
        <v>1.58</v>
      </c>
      <c r="H15" s="5">
        <v>1.94</v>
      </c>
      <c r="I15" s="5">
        <v>3.4</v>
      </c>
      <c r="J15" s="5"/>
      <c r="K15" s="5"/>
      <c r="L15" s="5">
        <f t="shared" si="0"/>
        <v>2.1924999999999999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1.1100000000000001</v>
      </c>
      <c r="G16" s="5">
        <v>1.46</v>
      </c>
      <c r="H16" s="5">
        <v>2.48</v>
      </c>
      <c r="I16" s="5">
        <v>2.5099999999999998</v>
      </c>
      <c r="J16" s="5"/>
      <c r="K16" s="5"/>
      <c r="L16" s="5">
        <f t="shared" si="0"/>
        <v>1.8900000000000001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3.6</v>
      </c>
      <c r="G17" s="5">
        <v>2.69</v>
      </c>
      <c r="H17" s="5">
        <v>2.69</v>
      </c>
      <c r="I17" s="5">
        <v>2.44</v>
      </c>
      <c r="J17" s="5"/>
      <c r="K17" s="5"/>
      <c r="L17" s="5">
        <f t="shared" si="0"/>
        <v>2.855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/>
      <c r="G18" s="5">
        <v>5.07</v>
      </c>
      <c r="H18" s="5">
        <v>3.88</v>
      </c>
      <c r="I18" s="5">
        <v>7.68</v>
      </c>
      <c r="J18" s="5"/>
      <c r="K18" s="5"/>
      <c r="L18" s="5">
        <f t="shared" si="0"/>
        <v>5.543333333333333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2.77</v>
      </c>
      <c r="G19" s="5">
        <v>2.87</v>
      </c>
      <c r="H19" s="5">
        <v>1.45</v>
      </c>
      <c r="I19" s="5">
        <v>1.7</v>
      </c>
      <c r="J19" s="5"/>
      <c r="K19" s="5"/>
      <c r="L19" s="5">
        <f t="shared" si="0"/>
        <v>2.1975000000000002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1.68</v>
      </c>
      <c r="G20" s="5">
        <v>2.5</v>
      </c>
      <c r="H20" s="5">
        <v>1.55</v>
      </c>
      <c r="I20" s="5">
        <v>4.05</v>
      </c>
      <c r="J20" s="5"/>
      <c r="K20" s="5"/>
      <c r="L20" s="5">
        <f t="shared" si="0"/>
        <v>2.4449999999999998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1.3</v>
      </c>
      <c r="G21" s="5">
        <v>3.03</v>
      </c>
      <c r="H21" s="5">
        <v>2.52</v>
      </c>
      <c r="I21" s="5">
        <v>1.49</v>
      </c>
      <c r="J21" s="5"/>
      <c r="K21" s="5"/>
      <c r="L21" s="5">
        <f t="shared" si="0"/>
        <v>2.085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2.4700000000000002</v>
      </c>
      <c r="G22" s="5">
        <v>1.33</v>
      </c>
      <c r="H22" s="5">
        <v>1.68</v>
      </c>
      <c r="I22" s="5">
        <v>2.21</v>
      </c>
      <c r="J22" s="5"/>
      <c r="K22" s="5"/>
      <c r="L22" s="5">
        <f t="shared" si="0"/>
        <v>1.9225000000000001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2.4900000000000002</v>
      </c>
      <c r="G23" s="5">
        <v>1.76</v>
      </c>
      <c r="H23" s="5">
        <v>2.2000000000000002</v>
      </c>
      <c r="I23" s="5">
        <v>3.43</v>
      </c>
      <c r="J23" s="5"/>
      <c r="K23" s="5"/>
      <c r="L23" s="5">
        <f t="shared" si="0"/>
        <v>2.4700000000000002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4.09</v>
      </c>
      <c r="G24" s="5">
        <v>3.83</v>
      </c>
      <c r="H24" s="5">
        <v>3.63</v>
      </c>
      <c r="I24" s="5">
        <v>1.56</v>
      </c>
      <c r="J24" s="5"/>
      <c r="K24" s="5"/>
      <c r="L24" s="5">
        <f t="shared" si="0"/>
        <v>3.2775000000000003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2.89</v>
      </c>
      <c r="G25" s="5">
        <v>5.96</v>
      </c>
      <c r="H25" s="5">
        <v>4.51</v>
      </c>
      <c r="I25" s="5"/>
      <c r="J25" s="5"/>
      <c r="K25" s="5"/>
      <c r="L25" s="5">
        <f t="shared" si="0"/>
        <v>4.4533333333333331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4.09</v>
      </c>
      <c r="G26" s="5">
        <v>7.07</v>
      </c>
      <c r="H26" s="5">
        <v>4.1100000000000003</v>
      </c>
      <c r="I26" s="5">
        <v>5.48</v>
      </c>
      <c r="J26" s="5"/>
      <c r="K26" s="5"/>
      <c r="L26" s="5">
        <f t="shared" si="0"/>
        <v>5.1875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5.43</v>
      </c>
      <c r="G27" s="5">
        <v>6.87</v>
      </c>
      <c r="H27" s="5"/>
      <c r="I27" s="5"/>
      <c r="J27" s="5"/>
      <c r="K27" s="5"/>
      <c r="L27" s="5">
        <f t="shared" si="0"/>
        <v>6.15</v>
      </c>
      <c r="M27" s="5"/>
      <c r="N27" s="5"/>
      <c r="O27" s="5"/>
      <c r="P27" s="8"/>
      <c r="Q27" s="8"/>
      <c r="R27" s="8"/>
      <c r="S27" s="8"/>
    </row>
    <row r="28" spans="1:1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G1" workbookViewId="0">
      <selection activeCell="S8" sqref="S8"/>
    </sheetView>
  </sheetViews>
  <sheetFormatPr defaultColWidth="8.81640625" defaultRowHeight="14.5" x14ac:dyDescent="0.35"/>
  <sheetData>
    <row r="1" spans="1:20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  <c r="T1" s="8"/>
    </row>
    <row r="2" spans="1:20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2.96</v>
      </c>
      <c r="G2" s="5">
        <v>1.98</v>
      </c>
      <c r="H2" s="5">
        <v>3.61</v>
      </c>
      <c r="I2" s="5">
        <v>2.19</v>
      </c>
      <c r="J2" s="5">
        <v>3.04</v>
      </c>
      <c r="K2" s="5">
        <v>1.81</v>
      </c>
      <c r="L2" s="5"/>
      <c r="M2" s="5"/>
      <c r="N2" s="5">
        <f>AVERAGE(F2:K2)</f>
        <v>2.5983333333333332</v>
      </c>
      <c r="O2" s="5"/>
      <c r="P2" s="8"/>
      <c r="Q2" s="8"/>
      <c r="R2" s="8"/>
      <c r="S2" s="8"/>
      <c r="T2" s="8"/>
    </row>
    <row r="3" spans="1:20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3.56</v>
      </c>
      <c r="G3" s="5">
        <v>2.1800000000000002</v>
      </c>
      <c r="H3" s="5">
        <v>1.98</v>
      </c>
      <c r="I3" s="5">
        <v>2.44</v>
      </c>
      <c r="J3" s="5">
        <v>3.31</v>
      </c>
      <c r="K3" s="5">
        <v>3.08</v>
      </c>
      <c r="L3" s="5"/>
      <c r="M3" s="5"/>
      <c r="N3" s="5">
        <f t="shared" ref="N3:N27" si="0">AVERAGE(F3:K3)</f>
        <v>2.7583333333333333</v>
      </c>
      <c r="O3" s="5"/>
      <c r="P3" s="8"/>
      <c r="Q3" s="8">
        <f>AVERAGE(K3,K4,K6,K7,K9,K13,K15,K16,K17,K19,K21,K22,K23,K25,K26)</f>
        <v>4.6006666666666671</v>
      </c>
      <c r="R3" s="8"/>
      <c r="S3" s="8">
        <f>AVERAGE(K2,K5,K8,K10,K12,K14,K18,K20,K24,K27)</f>
        <v>4.4040000000000008</v>
      </c>
      <c r="T3" s="8"/>
    </row>
    <row r="4" spans="1:20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6.69</v>
      </c>
      <c r="G4" s="5">
        <v>4.66</v>
      </c>
      <c r="H4" s="5">
        <v>5.34</v>
      </c>
      <c r="I4" s="5">
        <v>4.54</v>
      </c>
      <c r="J4" s="5">
        <v>5.1100000000000003</v>
      </c>
      <c r="K4" s="5">
        <v>8.25</v>
      </c>
      <c r="L4" s="5"/>
      <c r="M4" s="5"/>
      <c r="N4" s="5">
        <f t="shared" si="0"/>
        <v>5.7650000000000006</v>
      </c>
      <c r="O4" s="5"/>
      <c r="P4" s="8"/>
      <c r="Q4" s="8" t="e">
        <f>AVERAGE(L3,L4,L7,L9,L13,L15,L16,L17,L19,L21,L22,L23,L25,L26)</f>
        <v>#DIV/0!</v>
      </c>
      <c r="R4" s="8"/>
      <c r="S4" s="8"/>
      <c r="T4" s="8"/>
    </row>
    <row r="5" spans="1:20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2.0299999999999998</v>
      </c>
      <c r="G5" s="5">
        <v>1.72</v>
      </c>
      <c r="H5" s="5">
        <v>2.5</v>
      </c>
      <c r="I5" s="5">
        <v>3.59</v>
      </c>
      <c r="J5" s="5">
        <v>2.12</v>
      </c>
      <c r="K5" s="5">
        <v>2.0099999999999998</v>
      </c>
      <c r="L5" s="5"/>
      <c r="M5" s="5"/>
      <c r="N5" s="5">
        <f t="shared" si="0"/>
        <v>2.3283333333333336</v>
      </c>
      <c r="O5" s="5"/>
      <c r="P5" s="8"/>
      <c r="Q5" s="8"/>
      <c r="R5" s="8"/>
      <c r="S5" s="8"/>
      <c r="T5" s="8"/>
    </row>
    <row r="6" spans="1:20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3.16</v>
      </c>
      <c r="G6" s="5">
        <v>2.0299999999999998</v>
      </c>
      <c r="H6" s="5">
        <v>3.09</v>
      </c>
      <c r="I6" s="5">
        <v>2.06</v>
      </c>
      <c r="J6" s="5">
        <v>2.93</v>
      </c>
      <c r="K6" s="5">
        <v>2.5</v>
      </c>
      <c r="L6" s="5"/>
      <c r="M6" s="5"/>
      <c r="N6" s="5">
        <f t="shared" si="0"/>
        <v>2.6283333333333334</v>
      </c>
      <c r="O6" s="5"/>
      <c r="P6" s="8"/>
      <c r="Q6" s="8" t="s">
        <v>18</v>
      </c>
      <c r="R6" s="8"/>
      <c r="S6" s="8"/>
      <c r="T6" s="8"/>
    </row>
    <row r="7" spans="1:20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1.99</v>
      </c>
      <c r="G7" s="5">
        <v>2.61</v>
      </c>
      <c r="H7" s="5">
        <v>2.37</v>
      </c>
      <c r="I7" s="5">
        <v>1.55</v>
      </c>
      <c r="J7" s="5">
        <v>2.25</v>
      </c>
      <c r="K7" s="5">
        <v>2.5</v>
      </c>
      <c r="L7" s="5"/>
      <c r="M7" s="5"/>
      <c r="N7" s="5">
        <f t="shared" si="0"/>
        <v>2.2116666666666664</v>
      </c>
      <c r="O7" s="5"/>
      <c r="P7" s="8"/>
      <c r="Q7" s="8">
        <f>AVERAGE(N4,N15,N16,N17,N19,N21,N22,N23)</f>
        <v>6.3989583333333329</v>
      </c>
      <c r="R7" s="8"/>
      <c r="S7" s="8">
        <f>AVERAGE(N10,N12,N14,N20,N24)</f>
        <v>6.1869999999999994</v>
      </c>
      <c r="T7" s="8"/>
    </row>
    <row r="8" spans="1:20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2.13</v>
      </c>
      <c r="G8" s="5">
        <v>1.57</v>
      </c>
      <c r="H8" s="5">
        <v>1.84</v>
      </c>
      <c r="I8" s="5">
        <v>1.85</v>
      </c>
      <c r="J8" s="5">
        <v>3.25</v>
      </c>
      <c r="K8" s="5">
        <v>2.27</v>
      </c>
      <c r="L8" s="5"/>
      <c r="M8" s="5"/>
      <c r="N8" s="5">
        <f t="shared" si="0"/>
        <v>2.1516666666666668</v>
      </c>
      <c r="O8" s="5"/>
      <c r="P8" s="8"/>
      <c r="Q8" s="8">
        <f>STDEVA(N4,N15,N16,N17,N19,N21,N22,N23)/SQRT(8)</f>
        <v>0.27552528070494769</v>
      </c>
      <c r="R8" s="8"/>
      <c r="S8" s="8">
        <f>STDEVA(N10,N12,N14,N20,N24)/SQRT(5)</f>
        <v>0.15529309206930111</v>
      </c>
      <c r="T8" s="8"/>
    </row>
    <row r="9" spans="1:20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1.45</v>
      </c>
      <c r="G9" s="5">
        <v>1.84</v>
      </c>
      <c r="H9" s="5">
        <v>1.4</v>
      </c>
      <c r="I9" s="5">
        <v>1.78</v>
      </c>
      <c r="J9" s="5">
        <v>1.69</v>
      </c>
      <c r="K9" s="5">
        <v>2.15</v>
      </c>
      <c r="L9" s="5"/>
      <c r="M9" s="5"/>
      <c r="N9" s="5">
        <f t="shared" si="0"/>
        <v>1.7183333333333335</v>
      </c>
      <c r="O9" s="5"/>
      <c r="P9" s="8"/>
      <c r="Q9" s="8">
        <v>8</v>
      </c>
      <c r="R9" s="8"/>
      <c r="S9" s="8">
        <v>5</v>
      </c>
      <c r="T9" s="8"/>
    </row>
    <row r="10" spans="1:20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4.01</v>
      </c>
      <c r="G10" s="5">
        <v>5.0199999999999996</v>
      </c>
      <c r="H10" s="5">
        <v>6.27</v>
      </c>
      <c r="I10" s="5">
        <v>8.59</v>
      </c>
      <c r="J10" s="5">
        <v>8.61</v>
      </c>
      <c r="K10" s="5">
        <v>7.14</v>
      </c>
      <c r="L10" s="5"/>
      <c r="M10" s="5"/>
      <c r="N10" s="5">
        <f t="shared" si="0"/>
        <v>6.6066666666666665</v>
      </c>
      <c r="O10" s="5"/>
      <c r="P10" s="8"/>
      <c r="Q10" s="8"/>
      <c r="R10" s="8"/>
      <c r="S10" s="8"/>
      <c r="T10" s="8"/>
    </row>
    <row r="11" spans="1:20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1.75</v>
      </c>
      <c r="G11" s="5">
        <v>3.28</v>
      </c>
      <c r="H11" s="5">
        <v>3.42</v>
      </c>
      <c r="I11" s="5">
        <v>2.4500000000000002</v>
      </c>
      <c r="J11" s="5">
        <v>2.2400000000000002</v>
      </c>
      <c r="K11" s="5">
        <v>2.71</v>
      </c>
      <c r="L11" s="5"/>
      <c r="M11" s="5"/>
      <c r="N11" s="5">
        <f t="shared" si="0"/>
        <v>2.6416666666666662</v>
      </c>
      <c r="O11" s="5"/>
      <c r="P11" s="8"/>
      <c r="Q11" s="8" t="s">
        <v>17</v>
      </c>
      <c r="R11" s="8"/>
      <c r="S11" s="8"/>
      <c r="T11" s="8"/>
    </row>
    <row r="12" spans="1:20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4.03</v>
      </c>
      <c r="G12" s="5">
        <v>5.08</v>
      </c>
      <c r="H12" s="5">
        <v>6.16</v>
      </c>
      <c r="I12" s="5">
        <v>6.31</v>
      </c>
      <c r="J12" s="5">
        <v>7.41</v>
      </c>
      <c r="K12" s="5">
        <v>5.73</v>
      </c>
      <c r="L12" s="5"/>
      <c r="M12" s="5"/>
      <c r="N12" s="5">
        <f t="shared" si="0"/>
        <v>5.7866666666666662</v>
      </c>
      <c r="O12" s="5"/>
      <c r="P12" s="8"/>
      <c r="Q12" s="8">
        <f>AVERAGE(N3,N6,N7,N9,N11,N13,N25,N26)</f>
        <v>2.4518749999999998</v>
      </c>
      <c r="R12" s="8"/>
      <c r="S12" s="8">
        <f>AVERAGE(N5,N8,N18,N27,N2)</f>
        <v>2.5816666666666666</v>
      </c>
      <c r="T12" s="8"/>
    </row>
    <row r="13" spans="1:20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3.37</v>
      </c>
      <c r="G13" s="5">
        <v>1.63</v>
      </c>
      <c r="H13" s="5">
        <v>2.57</v>
      </c>
      <c r="I13" s="5">
        <v>1.49</v>
      </c>
      <c r="J13" s="5">
        <v>1.76</v>
      </c>
      <c r="K13" s="5">
        <v>2</v>
      </c>
      <c r="L13" s="5"/>
      <c r="M13" s="5"/>
      <c r="N13" s="5">
        <f t="shared" si="0"/>
        <v>2.1366666666666667</v>
      </c>
      <c r="O13" s="5"/>
      <c r="P13" s="8"/>
      <c r="Q13" s="8">
        <f>STDEVA(N3,N6,N7,N9,N11,N13,N25,N26)/SQRT(8)</f>
        <v>0.13750953700691881</v>
      </c>
      <c r="R13" s="8"/>
      <c r="S13" s="8">
        <f>STDEVA(N5,N8,N18,N28,N27)/SQRT(5)</f>
        <v>0.20078226644432151</v>
      </c>
      <c r="T13" s="8"/>
    </row>
    <row r="14" spans="1:20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4.6399999999999997</v>
      </c>
      <c r="G14" s="5">
        <v>5.63</v>
      </c>
      <c r="H14" s="5">
        <v>5.9</v>
      </c>
      <c r="I14" s="5">
        <v>6.22</v>
      </c>
      <c r="J14" s="5">
        <v>8.09</v>
      </c>
      <c r="K14" s="5">
        <v>6.59</v>
      </c>
      <c r="L14" s="5"/>
      <c r="M14" s="5"/>
      <c r="N14" s="5">
        <f t="shared" si="0"/>
        <v>6.1783333333333337</v>
      </c>
      <c r="O14" s="5"/>
      <c r="P14" s="8"/>
      <c r="Q14" s="8">
        <v>8</v>
      </c>
      <c r="R14" s="8"/>
      <c r="S14" s="8">
        <v>5</v>
      </c>
      <c r="T14" s="8"/>
    </row>
    <row r="15" spans="1:20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4.4800000000000004</v>
      </c>
      <c r="G15" s="5">
        <v>6.23</v>
      </c>
      <c r="H15" s="5">
        <v>4.53</v>
      </c>
      <c r="I15" s="5">
        <v>6.2</v>
      </c>
      <c r="J15" s="5">
        <v>14.69</v>
      </c>
      <c r="K15" s="5">
        <v>5.38</v>
      </c>
      <c r="L15" s="5"/>
      <c r="M15" s="5"/>
      <c r="N15" s="5">
        <f t="shared" si="0"/>
        <v>6.9183333333333339</v>
      </c>
      <c r="O15" s="5"/>
      <c r="P15" s="8"/>
      <c r="Q15" s="8"/>
      <c r="R15" s="8"/>
      <c r="S15" s="8"/>
      <c r="T15" s="8"/>
    </row>
    <row r="16" spans="1:20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5.28</v>
      </c>
      <c r="G16" s="5">
        <v>5.07</v>
      </c>
      <c r="H16" s="5">
        <v>3.29</v>
      </c>
      <c r="I16" s="5">
        <v>6.18</v>
      </c>
      <c r="J16" s="5">
        <v>4.28</v>
      </c>
      <c r="K16" s="5">
        <v>4.66</v>
      </c>
      <c r="L16" s="5"/>
      <c r="M16" s="5"/>
      <c r="N16" s="5">
        <f t="shared" si="0"/>
        <v>4.7933333333333339</v>
      </c>
      <c r="O16" s="5"/>
      <c r="P16" s="8"/>
      <c r="Q16" s="8"/>
      <c r="R16" s="8"/>
      <c r="S16" s="8"/>
      <c r="T16" s="8"/>
    </row>
    <row r="17" spans="1:20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7.53</v>
      </c>
      <c r="G17" s="5">
        <v>6.83</v>
      </c>
      <c r="H17" s="5">
        <v>6.09</v>
      </c>
      <c r="I17" s="5">
        <v>7.34</v>
      </c>
      <c r="J17" s="5">
        <v>5.46</v>
      </c>
      <c r="K17" s="5">
        <v>5.34</v>
      </c>
      <c r="L17" s="5"/>
      <c r="M17" s="5"/>
      <c r="N17" s="5">
        <f t="shared" si="0"/>
        <v>6.4316666666666675</v>
      </c>
      <c r="O17" s="5"/>
      <c r="P17" s="8"/>
      <c r="Q17" s="8"/>
      <c r="R17" s="8"/>
      <c r="S17" s="8"/>
      <c r="T17" s="8"/>
    </row>
    <row r="18" spans="1:20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1.85</v>
      </c>
      <c r="G18" s="5">
        <v>2.06</v>
      </c>
      <c r="H18" s="5">
        <v>6.25</v>
      </c>
      <c r="I18" s="5">
        <v>2.59</v>
      </c>
      <c r="J18" s="5">
        <v>2.69</v>
      </c>
      <c r="K18" s="5">
        <v>3.6</v>
      </c>
      <c r="L18" s="5"/>
      <c r="M18" s="5"/>
      <c r="N18" s="5">
        <f t="shared" si="0"/>
        <v>3.1733333333333333</v>
      </c>
      <c r="O18" s="5"/>
      <c r="P18" s="8"/>
      <c r="Q18" s="8"/>
      <c r="R18" s="8"/>
      <c r="S18" s="8"/>
      <c r="T18" s="8"/>
    </row>
    <row r="19" spans="1:20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6.83</v>
      </c>
      <c r="G19" s="5">
        <v>5.04</v>
      </c>
      <c r="H19" s="5">
        <v>5.28</v>
      </c>
      <c r="I19" s="5">
        <v>8.92</v>
      </c>
      <c r="J19" s="5">
        <v>3.56</v>
      </c>
      <c r="K19" s="5">
        <v>8.64</v>
      </c>
      <c r="L19" s="5"/>
      <c r="M19" s="5"/>
      <c r="N19" s="5">
        <f t="shared" si="0"/>
        <v>6.378333333333333</v>
      </c>
      <c r="O19" s="5"/>
      <c r="P19" s="8"/>
      <c r="Q19" s="8"/>
      <c r="R19" s="8"/>
      <c r="S19" s="8"/>
      <c r="T19" s="8"/>
    </row>
    <row r="20" spans="1:20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5.97</v>
      </c>
      <c r="G20" s="5">
        <v>6.38</v>
      </c>
      <c r="H20" s="5">
        <v>5.34</v>
      </c>
      <c r="I20" s="5">
        <v>5.72</v>
      </c>
      <c r="J20" s="5">
        <v>5.8</v>
      </c>
      <c r="K20" s="5">
        <v>6.26</v>
      </c>
      <c r="L20" s="5"/>
      <c r="M20" s="5"/>
      <c r="N20" s="5">
        <f t="shared" si="0"/>
        <v>5.9116666666666662</v>
      </c>
      <c r="O20" s="5"/>
      <c r="P20" s="8"/>
      <c r="Q20" s="8"/>
      <c r="R20" s="8"/>
      <c r="S20" s="8"/>
      <c r="T20" s="8"/>
    </row>
    <row r="21" spans="1:20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5.56</v>
      </c>
      <c r="G21" s="5">
        <v>5.57</v>
      </c>
      <c r="H21" s="5">
        <v>10.3</v>
      </c>
      <c r="I21" s="5">
        <v>6.07</v>
      </c>
      <c r="J21" s="5">
        <v>8.66</v>
      </c>
      <c r="K21" s="5">
        <v>6.46</v>
      </c>
      <c r="L21" s="5"/>
      <c r="M21" s="5"/>
      <c r="N21" s="5">
        <f t="shared" si="0"/>
        <v>7.1033333333333326</v>
      </c>
      <c r="O21" s="5"/>
      <c r="P21" s="8"/>
      <c r="Q21" s="8"/>
      <c r="R21" s="8"/>
      <c r="S21" s="8"/>
      <c r="T21" s="8"/>
    </row>
    <row r="22" spans="1:20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11.25</v>
      </c>
      <c r="G22" s="5">
        <v>6.64</v>
      </c>
      <c r="H22" s="5">
        <v>5.31</v>
      </c>
      <c r="I22" s="5">
        <v>5.07</v>
      </c>
      <c r="J22" s="5">
        <v>6.63</v>
      </c>
      <c r="K22" s="5">
        <v>6.55</v>
      </c>
      <c r="L22" s="5"/>
      <c r="M22" s="5"/>
      <c r="N22" s="5">
        <f t="shared" si="0"/>
        <v>6.9083333333333323</v>
      </c>
      <c r="O22" s="5"/>
      <c r="P22" s="8"/>
      <c r="Q22" s="8"/>
      <c r="R22" s="8"/>
      <c r="S22" s="8"/>
      <c r="T22" s="8"/>
    </row>
    <row r="23" spans="1:20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6.28</v>
      </c>
      <c r="G23" s="5">
        <v>8.01</v>
      </c>
      <c r="H23" s="5">
        <v>5.9</v>
      </c>
      <c r="I23" s="5">
        <v>6.88</v>
      </c>
      <c r="J23" s="5">
        <v>8.01</v>
      </c>
      <c r="K23" s="5">
        <v>6.28</v>
      </c>
      <c r="L23" s="5"/>
      <c r="M23" s="5"/>
      <c r="N23" s="5">
        <f t="shared" si="0"/>
        <v>6.8933333333333335</v>
      </c>
      <c r="O23" s="5"/>
      <c r="P23" s="8"/>
      <c r="Q23" s="8"/>
      <c r="R23" s="8"/>
      <c r="S23" s="8"/>
      <c r="T23" s="8"/>
    </row>
    <row r="24" spans="1:20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5.57</v>
      </c>
      <c r="G24" s="5">
        <v>10.1</v>
      </c>
      <c r="H24" s="5">
        <v>5.96</v>
      </c>
      <c r="I24" s="5">
        <v>5.12</v>
      </c>
      <c r="J24" s="5">
        <v>5.69</v>
      </c>
      <c r="K24" s="5">
        <v>6.27</v>
      </c>
      <c r="L24" s="5"/>
      <c r="M24" s="5"/>
      <c r="N24" s="5">
        <f t="shared" si="0"/>
        <v>6.4516666666666653</v>
      </c>
      <c r="O24" s="5"/>
      <c r="P24" s="8"/>
      <c r="Q24" s="8"/>
      <c r="R24" s="8"/>
      <c r="S24" s="8"/>
      <c r="T24" s="8"/>
    </row>
    <row r="25" spans="1:20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2.0499999999999998</v>
      </c>
      <c r="G25" s="5">
        <v>4.01</v>
      </c>
      <c r="H25" s="5">
        <v>1.43</v>
      </c>
      <c r="I25" s="5">
        <v>3.09</v>
      </c>
      <c r="J25" s="5">
        <v>2.81</v>
      </c>
      <c r="K25" s="5">
        <v>2.69</v>
      </c>
      <c r="L25" s="5"/>
      <c r="M25" s="5"/>
      <c r="N25" s="5">
        <f t="shared" si="0"/>
        <v>2.6799999999999997</v>
      </c>
      <c r="O25" s="5"/>
      <c r="P25" s="8"/>
      <c r="Q25" s="8"/>
      <c r="R25" s="8"/>
      <c r="S25" s="8"/>
      <c r="T25" s="8"/>
    </row>
    <row r="26" spans="1:20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2.34</v>
      </c>
      <c r="G26" s="5">
        <v>3.51</v>
      </c>
      <c r="H26" s="5">
        <v>3.34</v>
      </c>
      <c r="I26" s="5">
        <v>2.37</v>
      </c>
      <c r="J26" s="5">
        <v>2.95</v>
      </c>
      <c r="K26" s="5">
        <v>2.5299999999999998</v>
      </c>
      <c r="L26" s="5"/>
      <c r="M26" s="5"/>
      <c r="N26" s="5">
        <f t="shared" si="0"/>
        <v>2.84</v>
      </c>
      <c r="O26" s="5"/>
      <c r="P26" s="8"/>
      <c r="Q26" s="8"/>
      <c r="R26" s="8"/>
      <c r="S26" s="8"/>
      <c r="T26" s="8"/>
    </row>
    <row r="27" spans="1:20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1.83</v>
      </c>
      <c r="G27" s="9">
        <v>3.57</v>
      </c>
      <c r="H27" s="9">
        <v>3.25</v>
      </c>
      <c r="I27" s="9">
        <v>2.83</v>
      </c>
      <c r="J27" s="9">
        <v>2.1</v>
      </c>
      <c r="K27" s="9">
        <v>2.36</v>
      </c>
      <c r="L27" s="8"/>
      <c r="M27" s="8"/>
      <c r="N27" s="9">
        <f t="shared" si="0"/>
        <v>2.6566666666666667</v>
      </c>
      <c r="O27" s="8"/>
      <c r="P27" s="8"/>
      <c r="Q27" s="8"/>
      <c r="R27" s="8"/>
      <c r="S27" s="8"/>
      <c r="T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S27"/>
    </sheetView>
  </sheetViews>
  <sheetFormatPr defaultColWidth="8.81640625" defaultRowHeight="14.5" x14ac:dyDescent="0.3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3.59</v>
      </c>
      <c r="G2" s="5">
        <v>5.63</v>
      </c>
      <c r="H2" s="5">
        <v>4.71</v>
      </c>
      <c r="I2" s="5">
        <v>4.7699999999999996</v>
      </c>
      <c r="J2" s="5"/>
      <c r="K2" s="5"/>
      <c r="L2" s="5">
        <f>AVERAGE(F2:I2)</f>
        <v>4.6749999999999998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5.79</v>
      </c>
      <c r="G3" s="5">
        <v>4.7</v>
      </c>
      <c r="H3" s="5">
        <v>7.62</v>
      </c>
      <c r="I3" s="5">
        <v>5.72</v>
      </c>
      <c r="J3" s="5"/>
      <c r="K3" s="5"/>
      <c r="L3" s="5">
        <f t="shared" ref="L3:L27" si="0">AVERAGE(F3:I3)</f>
        <v>5.9574999999999996</v>
      </c>
      <c r="M3" s="5"/>
      <c r="N3" s="5"/>
      <c r="O3" s="5"/>
      <c r="P3" s="8"/>
      <c r="Q3" s="8">
        <f>AVERAGE(L3,L4,L6,L7,L9,L13,L15,L16,L17,L19,L21,L22,L23,L25,L26)</f>
        <v>4.2823888888888888</v>
      </c>
      <c r="R3" s="8"/>
      <c r="S3" s="8">
        <f>AVERAGE(L2,L5,L8,L10,L12,L14,L18,L20,L24,L27)</f>
        <v>4.2983333333333329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4.7</v>
      </c>
      <c r="G4" s="5">
        <v>3.19</v>
      </c>
      <c r="H4" s="5">
        <v>3.94</v>
      </c>
      <c r="I4" s="5">
        <v>4.1900000000000004</v>
      </c>
      <c r="J4" s="5"/>
      <c r="K4" s="5"/>
      <c r="L4" s="5">
        <f t="shared" si="0"/>
        <v>4.0049999999999999</v>
      </c>
      <c r="M4" s="5"/>
      <c r="N4" s="5"/>
      <c r="O4" s="5"/>
      <c r="P4" s="8"/>
      <c r="Q4" s="8">
        <f>AVERAGE(L3,L4,L7,L9,L13,L15,L16,L17,L19,L21,L22,L23,L25,L26)</f>
        <v>4.1473214285714288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7.36</v>
      </c>
      <c r="G5" s="5">
        <v>4.5</v>
      </c>
      <c r="H5" s="5">
        <v>6.4</v>
      </c>
      <c r="I5" s="5">
        <v>8.56</v>
      </c>
      <c r="J5" s="5"/>
      <c r="K5" s="5"/>
      <c r="L5" s="5">
        <f t="shared" si="0"/>
        <v>6.7050000000000001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7.06</v>
      </c>
      <c r="G6" s="5">
        <v>5.88</v>
      </c>
      <c r="H6" s="5">
        <v>5.58</v>
      </c>
      <c r="I6" s="5"/>
      <c r="J6" s="5"/>
      <c r="K6" s="5"/>
      <c r="L6" s="5">
        <f t="shared" si="0"/>
        <v>6.1733333333333329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/>
      <c r="G7" s="5">
        <v>3.98</v>
      </c>
      <c r="H7" s="5">
        <v>8.11</v>
      </c>
      <c r="I7" s="5">
        <v>5.87</v>
      </c>
      <c r="J7" s="5"/>
      <c r="K7" s="5"/>
      <c r="L7" s="5">
        <f t="shared" si="0"/>
        <v>5.9866666666666672</v>
      </c>
      <c r="M7" s="5"/>
      <c r="N7" s="5"/>
      <c r="O7" s="5"/>
      <c r="P7" s="8"/>
      <c r="Q7" s="8">
        <f>AVERAGE(L4,L15,L16,L17,L19,L21,L22,L23)</f>
        <v>2.7371874999999997</v>
      </c>
      <c r="R7" s="8"/>
      <c r="S7" s="8">
        <f>AVERAGE(L10,L12,L14,L20,L24)</f>
        <v>2.3140000000000005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9.0299999999999994</v>
      </c>
      <c r="G8" s="5">
        <v>9.39</v>
      </c>
      <c r="H8" s="5">
        <v>5.62</v>
      </c>
      <c r="I8" s="5"/>
      <c r="J8" s="5"/>
      <c r="K8" s="5"/>
      <c r="L8" s="5">
        <f t="shared" si="0"/>
        <v>8.0133333333333336</v>
      </c>
      <c r="M8" s="5"/>
      <c r="N8" s="5"/>
      <c r="O8" s="5"/>
      <c r="P8" s="8"/>
      <c r="Q8" s="8">
        <f>STDEVA(L4,L15,L16,L17,L19,L21,L22,L23)/SQRT(8)</f>
        <v>0.22065569773283542</v>
      </c>
      <c r="R8" s="8"/>
      <c r="S8" s="8">
        <f>STDEVA(L10,L12,L14,L20,L24)/SQRT(5)</f>
        <v>0.25981555958025254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4.21</v>
      </c>
      <c r="G9" s="5">
        <v>6.18</v>
      </c>
      <c r="H9" s="5">
        <v>5.35</v>
      </c>
      <c r="I9" s="5">
        <v>8.39</v>
      </c>
      <c r="J9" s="5"/>
      <c r="K9" s="5"/>
      <c r="L9" s="5">
        <f t="shared" si="0"/>
        <v>6.0325000000000006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1.35</v>
      </c>
      <c r="G10" s="5">
        <v>2.16</v>
      </c>
      <c r="H10" s="5">
        <v>1.68</v>
      </c>
      <c r="I10" s="5">
        <v>1.1599999999999999</v>
      </c>
      <c r="J10" s="5"/>
      <c r="K10" s="5"/>
      <c r="L10" s="5">
        <f t="shared" si="0"/>
        <v>1.5875000000000001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/>
      <c r="G11" s="5">
        <v>4.21</v>
      </c>
      <c r="H11" s="5">
        <v>4.12</v>
      </c>
      <c r="I11" s="5">
        <v>4.55</v>
      </c>
      <c r="J11" s="5"/>
      <c r="K11" s="5"/>
      <c r="L11" s="5">
        <f t="shared" si="0"/>
        <v>4.293333333333333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2.0099999999999998</v>
      </c>
      <c r="G12" s="5">
        <v>2.29</v>
      </c>
      <c r="H12" s="5">
        <v>1.57</v>
      </c>
      <c r="I12" s="5">
        <v>1.55</v>
      </c>
      <c r="J12" s="5"/>
      <c r="K12" s="5"/>
      <c r="L12" s="5">
        <f t="shared" si="0"/>
        <v>1.855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6.21</v>
      </c>
      <c r="G13" s="5">
        <v>6.7</v>
      </c>
      <c r="H13" s="5">
        <v>7.12</v>
      </c>
      <c r="I13" s="5">
        <v>6.15</v>
      </c>
      <c r="J13" s="5"/>
      <c r="K13" s="5"/>
      <c r="L13" s="5">
        <f t="shared" si="0"/>
        <v>6.5449999999999999</v>
      </c>
      <c r="M13" s="5"/>
      <c r="N13" s="5"/>
      <c r="O13" s="5"/>
      <c r="P13" s="8"/>
      <c r="Q13" s="8">
        <f>AVERAGE(L3,L6,L7,L9,L11,L13,L25,L26)</f>
        <v>5.8289583333333326</v>
      </c>
      <c r="R13" s="8"/>
      <c r="S13" s="8">
        <f>AVERAGE(L5,L8,L18,L27,L2)</f>
        <v>6.2826666666666666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2.9</v>
      </c>
      <c r="G14" s="5">
        <v>1.84</v>
      </c>
      <c r="H14" s="5">
        <v>4.41</v>
      </c>
      <c r="I14" s="5">
        <v>2.75</v>
      </c>
      <c r="J14" s="5"/>
      <c r="K14" s="5"/>
      <c r="L14" s="5">
        <f t="shared" si="0"/>
        <v>2.9750000000000001</v>
      </c>
      <c r="M14" s="5"/>
      <c r="N14" s="5"/>
      <c r="O14" s="5"/>
      <c r="P14" s="8"/>
      <c r="Q14" s="8">
        <f>STDEVA(L3,L6,L7,L9,L11,L13,L25,L26)/SQRT(8)</f>
        <v>0.40449338629151033</v>
      </c>
      <c r="R14" s="8"/>
      <c r="S14" s="8">
        <f>STDEVA(L5,L8,L18,L27,L2)/SQRT(5)</f>
        <v>0.55907552660123216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3.56</v>
      </c>
      <c r="G15" s="5">
        <v>2.3199999999999998</v>
      </c>
      <c r="H15" s="5">
        <v>2.38</v>
      </c>
      <c r="I15" s="5">
        <v>1.85</v>
      </c>
      <c r="J15" s="5"/>
      <c r="K15" s="5"/>
      <c r="L15" s="5">
        <f t="shared" si="0"/>
        <v>2.5274999999999999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2.1</v>
      </c>
      <c r="G16" s="5">
        <v>1.22</v>
      </c>
      <c r="H16" s="5">
        <v>3.17</v>
      </c>
      <c r="I16" s="5">
        <v>4.82</v>
      </c>
      <c r="J16" s="5"/>
      <c r="K16" s="5"/>
      <c r="L16" s="5">
        <f t="shared" si="0"/>
        <v>2.8275000000000001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2.89</v>
      </c>
      <c r="G17" s="5">
        <v>2.2200000000000002</v>
      </c>
      <c r="H17" s="5">
        <v>1.21</v>
      </c>
      <c r="I17" s="5">
        <v>1.28</v>
      </c>
      <c r="J17" s="5"/>
      <c r="K17" s="5"/>
      <c r="L17" s="5">
        <f t="shared" si="0"/>
        <v>1.9000000000000001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4.46</v>
      </c>
      <c r="G18" s="5">
        <v>5.27</v>
      </c>
      <c r="H18" s="5">
        <v>5.33</v>
      </c>
      <c r="I18" s="5">
        <v>7.32</v>
      </c>
      <c r="J18" s="5"/>
      <c r="K18" s="5"/>
      <c r="L18" s="5">
        <f t="shared" si="0"/>
        <v>5.5950000000000006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4.3899999999999997</v>
      </c>
      <c r="G19" s="5">
        <v>1.38</v>
      </c>
      <c r="H19" s="5">
        <v>4.37</v>
      </c>
      <c r="I19" s="5">
        <v>2.42</v>
      </c>
      <c r="J19" s="5"/>
      <c r="K19" s="5"/>
      <c r="L19" s="5">
        <f t="shared" si="0"/>
        <v>3.14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2.08</v>
      </c>
      <c r="G20" s="5">
        <v>1.49</v>
      </c>
      <c r="H20" s="5">
        <v>2.89</v>
      </c>
      <c r="I20" s="5">
        <v>3.3</v>
      </c>
      <c r="J20" s="5"/>
      <c r="K20" s="5"/>
      <c r="L20" s="5">
        <f t="shared" si="0"/>
        <v>2.4400000000000004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2.72</v>
      </c>
      <c r="G21" s="5">
        <v>2.62</v>
      </c>
      <c r="H21" s="5">
        <v>2.29</v>
      </c>
      <c r="I21" s="5">
        <v>1.87</v>
      </c>
      <c r="J21" s="5"/>
      <c r="K21" s="5"/>
      <c r="L21" s="5">
        <f t="shared" si="0"/>
        <v>2.375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1.69</v>
      </c>
      <c r="G22" s="5">
        <v>3.25</v>
      </c>
      <c r="H22" s="5">
        <v>1.1200000000000001</v>
      </c>
      <c r="I22" s="5">
        <v>4.4800000000000004</v>
      </c>
      <c r="J22" s="5"/>
      <c r="K22" s="5"/>
      <c r="L22" s="5">
        <f t="shared" si="0"/>
        <v>2.6349999999999998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1.29</v>
      </c>
      <c r="G23" s="5">
        <v>3.38</v>
      </c>
      <c r="H23" s="5">
        <v>3.46</v>
      </c>
      <c r="I23" s="5">
        <v>1.82</v>
      </c>
      <c r="J23" s="5"/>
      <c r="K23" s="5"/>
      <c r="L23" s="5">
        <f t="shared" si="0"/>
        <v>2.4874999999999998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2.9</v>
      </c>
      <c r="G24" s="5">
        <v>1.37</v>
      </c>
      <c r="H24" s="5">
        <v>4.07</v>
      </c>
      <c r="I24" s="5">
        <v>2.5099999999999998</v>
      </c>
      <c r="J24" s="5"/>
      <c r="K24" s="5"/>
      <c r="L24" s="5">
        <f t="shared" si="0"/>
        <v>2.7124999999999999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2.33</v>
      </c>
      <c r="G25" s="5">
        <v>5.05</v>
      </c>
      <c r="H25" s="5">
        <v>4.8499999999999996</v>
      </c>
      <c r="I25" s="5"/>
      <c r="J25" s="5"/>
      <c r="K25" s="5"/>
      <c r="L25" s="5">
        <f t="shared" si="0"/>
        <v>4.0766666666666671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8.0399999999999991</v>
      </c>
      <c r="G26" s="5">
        <v>9.7799999999999994</v>
      </c>
      <c r="H26" s="5">
        <v>4.88</v>
      </c>
      <c r="I26" s="5"/>
      <c r="J26" s="5"/>
      <c r="K26" s="5"/>
      <c r="L26" s="5">
        <f t="shared" si="0"/>
        <v>7.5666666666666664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6.1</v>
      </c>
      <c r="G27" s="5">
        <v>6.75</v>
      </c>
      <c r="H27" s="5"/>
      <c r="I27" s="5"/>
      <c r="J27" s="5"/>
      <c r="K27" s="5"/>
      <c r="L27" s="5">
        <f t="shared" si="0"/>
        <v>6.4249999999999998</v>
      </c>
      <c r="M27" s="5"/>
      <c r="N27" s="5"/>
      <c r="O27" s="5"/>
      <c r="P27" s="8"/>
      <c r="Q27" s="8"/>
      <c r="R27" s="8"/>
      <c r="S27" s="8"/>
    </row>
    <row r="28" spans="1:1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sqref="A1:S27"/>
    </sheetView>
  </sheetViews>
  <sheetFormatPr defaultColWidth="8.81640625" defaultRowHeight="14.5" x14ac:dyDescent="0.35"/>
  <sheetData>
    <row r="1" spans="1:20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  <c r="T1" s="8"/>
    </row>
    <row r="2" spans="1:20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2.4700000000000002</v>
      </c>
      <c r="G2" s="5">
        <v>3.28</v>
      </c>
      <c r="H2" s="5">
        <v>5.31</v>
      </c>
      <c r="I2" s="5">
        <v>2.96</v>
      </c>
      <c r="J2" s="5">
        <v>3.28</v>
      </c>
      <c r="K2" s="5">
        <v>3.13</v>
      </c>
      <c r="L2" s="5"/>
      <c r="M2" s="5"/>
      <c r="N2" s="5">
        <f>AVERAGE(F2:K2)</f>
        <v>3.4049999999999998</v>
      </c>
      <c r="O2" s="5"/>
      <c r="P2" s="8"/>
      <c r="Q2" s="8"/>
      <c r="R2" s="8"/>
      <c r="S2" s="8"/>
      <c r="T2" s="8"/>
    </row>
    <row r="3" spans="1:20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2.16</v>
      </c>
      <c r="G3" s="5">
        <v>2.67</v>
      </c>
      <c r="H3" s="5">
        <v>2.79</v>
      </c>
      <c r="I3" s="5">
        <v>3.13</v>
      </c>
      <c r="J3" s="5">
        <v>6.03</v>
      </c>
      <c r="K3" s="5">
        <v>2.59</v>
      </c>
      <c r="L3" s="5"/>
      <c r="M3" s="5"/>
      <c r="N3" s="5">
        <f t="shared" ref="N3:N27" si="0">AVERAGE(F3:K3)</f>
        <v>3.2283333333333335</v>
      </c>
      <c r="O3" s="5"/>
      <c r="P3" s="8"/>
      <c r="Q3" s="8">
        <f>AVERAGE(K3,K4,K6,K7,K9,K13,K15,K16,K17,K19,K21,K22,K23,K25,K26)</f>
        <v>4.6280000000000001</v>
      </c>
      <c r="R3" s="8"/>
      <c r="S3" s="8">
        <f>AVERAGE(K2,K5,K8,K10,K12,K14,K18,K20,K24,K27)</f>
        <v>5.7829999999999995</v>
      </c>
      <c r="T3" s="8"/>
    </row>
    <row r="4" spans="1:20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5.64</v>
      </c>
      <c r="G4" s="5">
        <v>6.14</v>
      </c>
      <c r="H4" s="5">
        <v>9.4700000000000006</v>
      </c>
      <c r="I4" s="5">
        <v>7.04</v>
      </c>
      <c r="J4" s="5">
        <v>7.36</v>
      </c>
      <c r="K4" s="5">
        <v>5.97</v>
      </c>
      <c r="L4" s="5"/>
      <c r="M4" s="5"/>
      <c r="N4" s="5">
        <f t="shared" si="0"/>
        <v>6.9366666666666665</v>
      </c>
      <c r="O4" s="5"/>
      <c r="P4" s="8"/>
      <c r="Q4" s="8" t="e">
        <f>AVERAGE(L3,L4,L7,L9,L13,L15,L16,L17,L19,L21,L22,L23,L25,L26)</f>
        <v>#DIV/0!</v>
      </c>
      <c r="R4" s="8"/>
      <c r="S4" s="8"/>
      <c r="T4" s="8"/>
    </row>
    <row r="5" spans="1:20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2.34</v>
      </c>
      <c r="G5" s="5">
        <v>3.23</v>
      </c>
      <c r="H5" s="5">
        <v>2.56</v>
      </c>
      <c r="I5" s="5">
        <v>2.6</v>
      </c>
      <c r="J5" s="5">
        <v>8.9499999999999993</v>
      </c>
      <c r="K5" s="5">
        <v>2.2400000000000002</v>
      </c>
      <c r="L5" s="5"/>
      <c r="M5" s="5"/>
      <c r="N5" s="5">
        <f t="shared" si="0"/>
        <v>3.6533333333333338</v>
      </c>
      <c r="O5" s="5"/>
      <c r="P5" s="8"/>
      <c r="Q5" s="8"/>
      <c r="R5" s="8"/>
      <c r="S5" s="8"/>
      <c r="T5" s="8"/>
    </row>
    <row r="6" spans="1:20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4.1500000000000004</v>
      </c>
      <c r="G6" s="5">
        <v>1.46</v>
      </c>
      <c r="H6" s="5">
        <v>3.86</v>
      </c>
      <c r="I6" s="5">
        <v>5.52</v>
      </c>
      <c r="J6" s="5">
        <v>3.6</v>
      </c>
      <c r="K6" s="5">
        <v>1.69</v>
      </c>
      <c r="L6" s="5"/>
      <c r="M6" s="5"/>
      <c r="N6" s="5">
        <f t="shared" si="0"/>
        <v>3.3800000000000003</v>
      </c>
      <c r="O6" s="5"/>
      <c r="P6" s="8"/>
      <c r="Q6" s="8" t="s">
        <v>18</v>
      </c>
      <c r="R6" s="8"/>
      <c r="S6" s="8"/>
      <c r="T6" s="8"/>
    </row>
    <row r="7" spans="1:20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2.82</v>
      </c>
      <c r="G7" s="5">
        <v>2.21</v>
      </c>
      <c r="H7" s="5">
        <v>2.66</v>
      </c>
      <c r="I7" s="5">
        <v>2.5</v>
      </c>
      <c r="J7" s="5">
        <v>3.19</v>
      </c>
      <c r="K7" s="5">
        <v>2.14</v>
      </c>
      <c r="L7" s="5"/>
      <c r="M7" s="5"/>
      <c r="N7" s="5">
        <f t="shared" si="0"/>
        <v>2.5866666666666664</v>
      </c>
      <c r="O7" s="5"/>
      <c r="P7" s="8"/>
      <c r="Q7" s="8">
        <f>AVERAGE(N4,N15,N16,N17,N19,N21,N22,N23)</f>
        <v>6.9318749999999998</v>
      </c>
      <c r="R7" s="8"/>
      <c r="S7" s="8">
        <f>AVERAGE(N10,N12,N14,N20,N24)</f>
        <v>6.6573333333333338</v>
      </c>
      <c r="T7" s="8"/>
    </row>
    <row r="8" spans="1:20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2.41</v>
      </c>
      <c r="G8" s="5">
        <v>2.73</v>
      </c>
      <c r="H8" s="5">
        <v>3.19</v>
      </c>
      <c r="I8" s="5">
        <v>1.84</v>
      </c>
      <c r="J8" s="5">
        <v>3.29</v>
      </c>
      <c r="K8" s="5">
        <v>2.6</v>
      </c>
      <c r="L8" s="5"/>
      <c r="M8" s="5"/>
      <c r="N8" s="5">
        <f t="shared" si="0"/>
        <v>2.6766666666666672</v>
      </c>
      <c r="O8" s="5"/>
      <c r="P8" s="8"/>
      <c r="Q8" s="8">
        <f>STDEVA(N4,N15,N16,N17,N19,N21,N22,N23)/SQRT(8)</f>
        <v>0.37679997081469202</v>
      </c>
      <c r="R8" s="8"/>
      <c r="S8" s="8">
        <f>STDEVA(N10,N12,N14,N20,N24)/SQRT(5)</f>
        <v>0.21771324157146602</v>
      </c>
      <c r="T8" s="8"/>
    </row>
    <row r="9" spans="1:20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2.11</v>
      </c>
      <c r="G9" s="5">
        <v>1.72</v>
      </c>
      <c r="H9" s="5">
        <v>1.87</v>
      </c>
      <c r="I9" s="5">
        <v>1.93</v>
      </c>
      <c r="J9" s="5">
        <v>1.46</v>
      </c>
      <c r="K9" s="5">
        <v>4.09</v>
      </c>
      <c r="L9" s="5"/>
      <c r="M9" s="5"/>
      <c r="N9" s="5">
        <f t="shared" si="0"/>
        <v>2.1966666666666668</v>
      </c>
      <c r="O9" s="5"/>
      <c r="P9" s="8"/>
      <c r="Q9" s="8">
        <v>8</v>
      </c>
      <c r="R9" s="8"/>
      <c r="S9" s="8">
        <v>5</v>
      </c>
      <c r="T9" s="8"/>
    </row>
    <row r="10" spans="1:20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5.58</v>
      </c>
      <c r="G10" s="5">
        <v>6.72</v>
      </c>
      <c r="H10" s="5">
        <v>6.91</v>
      </c>
      <c r="I10" s="5">
        <v>7.08</v>
      </c>
      <c r="J10" s="5">
        <v>5.21</v>
      </c>
      <c r="K10" s="5">
        <v>6.31</v>
      </c>
      <c r="L10" s="5"/>
      <c r="M10" s="5"/>
      <c r="N10" s="5">
        <f t="shared" si="0"/>
        <v>6.3016666666666667</v>
      </c>
      <c r="O10" s="5"/>
      <c r="P10" s="8"/>
      <c r="Q10" s="8"/>
      <c r="R10" s="8"/>
      <c r="S10" s="8"/>
      <c r="T10" s="8"/>
    </row>
    <row r="11" spans="1:20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2.4700000000000002</v>
      </c>
      <c r="G11" s="5">
        <v>1.97</v>
      </c>
      <c r="H11" s="5">
        <v>4.24</v>
      </c>
      <c r="I11" s="5">
        <v>3.6</v>
      </c>
      <c r="J11" s="5">
        <v>3.84</v>
      </c>
      <c r="K11" s="5">
        <v>2.0099999999999998</v>
      </c>
      <c r="L11" s="5"/>
      <c r="M11" s="5"/>
      <c r="N11" s="5">
        <f t="shared" si="0"/>
        <v>3.0216666666666661</v>
      </c>
      <c r="O11" s="5"/>
      <c r="P11" s="8"/>
      <c r="Q11" s="8" t="s">
        <v>17</v>
      </c>
      <c r="R11" s="8"/>
      <c r="S11" s="8"/>
      <c r="T11" s="8"/>
    </row>
    <row r="12" spans="1:20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5.07</v>
      </c>
      <c r="G12" s="5">
        <v>9.58</v>
      </c>
      <c r="H12" s="5">
        <v>7.35</v>
      </c>
      <c r="I12" s="5">
        <v>5.78</v>
      </c>
      <c r="J12" s="5">
        <v>6.44</v>
      </c>
      <c r="K12" s="5">
        <v>6.08</v>
      </c>
      <c r="L12" s="5"/>
      <c r="M12" s="5"/>
      <c r="N12" s="5">
        <f t="shared" si="0"/>
        <v>6.7166666666666659</v>
      </c>
      <c r="O12" s="5"/>
      <c r="P12" s="8"/>
      <c r="Q12" s="8">
        <f>AVERAGE(N3,N6,N7,N9,N11,N13,N25,N26)</f>
        <v>2.7818749999999999</v>
      </c>
      <c r="R12" s="8"/>
      <c r="S12" s="8">
        <f>AVERAGE(N5,N8,N18,N27,N2)</f>
        <v>3.2170000000000001</v>
      </c>
      <c r="T12" s="8"/>
    </row>
    <row r="13" spans="1:20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2.35</v>
      </c>
      <c r="G13" s="5">
        <v>4.43</v>
      </c>
      <c r="H13" s="5">
        <v>1.63</v>
      </c>
      <c r="I13" s="5">
        <v>2.5299999999999998</v>
      </c>
      <c r="J13" s="5">
        <v>1.69</v>
      </c>
      <c r="K13" s="5">
        <v>1.26</v>
      </c>
      <c r="L13" s="5"/>
      <c r="M13" s="5"/>
      <c r="N13" s="5">
        <f t="shared" si="0"/>
        <v>2.3149999999999999</v>
      </c>
      <c r="O13" s="5"/>
      <c r="P13" s="8"/>
      <c r="Q13" s="8">
        <f>STDEVA(N3,N6,N7,N9,N11,N13,N25,N26)/SQRT(8)</f>
        <v>0.1479675256293527</v>
      </c>
      <c r="R13" s="8"/>
      <c r="S13" s="8">
        <f>STDEVA(N5,N8,N18,N28,N27)/SQRT(5)</f>
        <v>0.24834489160275666</v>
      </c>
      <c r="T13" s="8"/>
    </row>
    <row r="14" spans="1:20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5.29</v>
      </c>
      <c r="G14" s="5">
        <v>6.08</v>
      </c>
      <c r="H14" s="5">
        <v>6.91</v>
      </c>
      <c r="I14" s="5">
        <v>6.07</v>
      </c>
      <c r="J14" s="5">
        <v>6.23</v>
      </c>
      <c r="K14" s="5">
        <v>6.94</v>
      </c>
      <c r="L14" s="5"/>
      <c r="M14" s="5"/>
      <c r="N14" s="5">
        <f t="shared" si="0"/>
        <v>6.2533333333333339</v>
      </c>
      <c r="O14" s="5"/>
      <c r="P14" s="8"/>
      <c r="Q14" s="8">
        <v>8</v>
      </c>
      <c r="R14" s="8"/>
      <c r="S14" s="8">
        <v>5</v>
      </c>
      <c r="T14" s="8"/>
    </row>
    <row r="15" spans="1:20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5.53</v>
      </c>
      <c r="G15" s="5">
        <v>4.97</v>
      </c>
      <c r="H15" s="5">
        <v>5.38</v>
      </c>
      <c r="I15" s="5">
        <v>13.7</v>
      </c>
      <c r="J15" s="5">
        <v>6.7</v>
      </c>
      <c r="K15" s="5">
        <v>5.1100000000000003</v>
      </c>
      <c r="L15" s="5"/>
      <c r="M15" s="5"/>
      <c r="N15" s="5">
        <f t="shared" si="0"/>
        <v>6.8983333333333334</v>
      </c>
      <c r="O15" s="5"/>
      <c r="P15" s="8"/>
      <c r="Q15" s="8"/>
      <c r="R15" s="8"/>
      <c r="S15" s="8"/>
      <c r="T15" s="8"/>
    </row>
    <row r="16" spans="1:20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8.02</v>
      </c>
      <c r="G16" s="5">
        <v>7.77</v>
      </c>
      <c r="H16" s="5">
        <v>7.05</v>
      </c>
      <c r="I16" s="5">
        <v>8.2100000000000009</v>
      </c>
      <c r="J16" s="5">
        <v>8.1199999999999992</v>
      </c>
      <c r="K16" s="5">
        <v>5.41</v>
      </c>
      <c r="L16" s="5"/>
      <c r="M16" s="5"/>
      <c r="N16" s="5">
        <f t="shared" si="0"/>
        <v>7.43</v>
      </c>
      <c r="O16" s="5"/>
      <c r="P16" s="8"/>
      <c r="Q16" s="8"/>
      <c r="R16" s="8"/>
      <c r="S16" s="8"/>
      <c r="T16" s="8"/>
    </row>
    <row r="17" spans="1:20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8.5299999999999994</v>
      </c>
      <c r="G17" s="5">
        <v>6.36</v>
      </c>
      <c r="H17" s="5">
        <v>7.41</v>
      </c>
      <c r="I17" s="5">
        <v>5.52</v>
      </c>
      <c r="J17" s="5">
        <v>5.68</v>
      </c>
      <c r="K17" s="5">
        <v>5.76</v>
      </c>
      <c r="L17" s="5"/>
      <c r="M17" s="5"/>
      <c r="N17" s="5">
        <f t="shared" si="0"/>
        <v>6.543333333333333</v>
      </c>
      <c r="O17" s="5"/>
      <c r="P17" s="8"/>
      <c r="Q17" s="8"/>
      <c r="R17" s="8"/>
      <c r="S17" s="8"/>
      <c r="T17" s="8"/>
    </row>
    <row r="18" spans="1:20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2.31</v>
      </c>
      <c r="G18" s="5">
        <v>2.02</v>
      </c>
      <c r="H18" s="5">
        <v>2.66</v>
      </c>
      <c r="I18" s="5">
        <v>2.15</v>
      </c>
      <c r="J18" s="5">
        <v>2.15</v>
      </c>
      <c r="K18" s="5">
        <v>10.6</v>
      </c>
      <c r="L18" s="5"/>
      <c r="M18" s="5"/>
      <c r="N18" s="5">
        <f t="shared" si="0"/>
        <v>3.6483333333333334</v>
      </c>
      <c r="O18" s="5"/>
      <c r="P18" s="8"/>
      <c r="Q18" s="8"/>
      <c r="R18" s="8"/>
      <c r="S18" s="8"/>
      <c r="T18" s="8"/>
    </row>
    <row r="19" spans="1:20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6.63</v>
      </c>
      <c r="G19" s="5">
        <v>6.12</v>
      </c>
      <c r="H19" s="5">
        <v>5.44</v>
      </c>
      <c r="I19" s="5">
        <v>6.02</v>
      </c>
      <c r="J19" s="5">
        <v>6.88</v>
      </c>
      <c r="K19" s="5">
        <v>8.7899999999999991</v>
      </c>
      <c r="L19" s="5"/>
      <c r="M19" s="5"/>
      <c r="N19" s="5">
        <f t="shared" si="0"/>
        <v>6.6466666666666656</v>
      </c>
      <c r="O19" s="5"/>
      <c r="P19" s="8"/>
      <c r="Q19" s="8"/>
      <c r="R19" s="8"/>
      <c r="S19" s="8"/>
      <c r="T19" s="8"/>
    </row>
    <row r="20" spans="1:20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5.41</v>
      </c>
      <c r="G20" s="5">
        <v>8.9499999999999993</v>
      </c>
      <c r="H20" s="5">
        <v>6.39</v>
      </c>
      <c r="I20" s="5">
        <v>5.52</v>
      </c>
      <c r="J20" s="5">
        <v>6.8</v>
      </c>
      <c r="K20" s="5">
        <v>11.69</v>
      </c>
      <c r="L20" s="5"/>
      <c r="M20" s="5"/>
      <c r="N20" s="5">
        <f t="shared" si="0"/>
        <v>7.46</v>
      </c>
      <c r="O20" s="5"/>
      <c r="P20" s="8"/>
      <c r="Q20" s="8"/>
      <c r="R20" s="8"/>
      <c r="S20" s="8"/>
      <c r="T20" s="8"/>
    </row>
    <row r="21" spans="1:20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6.37</v>
      </c>
      <c r="G21" s="5">
        <v>11.24</v>
      </c>
      <c r="H21" s="5">
        <v>15.08</v>
      </c>
      <c r="I21" s="5">
        <v>6.14</v>
      </c>
      <c r="J21" s="5">
        <v>8.1</v>
      </c>
      <c r="K21" s="5">
        <v>8.14</v>
      </c>
      <c r="L21" s="5"/>
      <c r="M21" s="5"/>
      <c r="N21" s="5">
        <f t="shared" si="0"/>
        <v>9.1783333333333328</v>
      </c>
      <c r="O21" s="5"/>
      <c r="P21" s="8"/>
      <c r="Q21" s="8"/>
      <c r="R21" s="8"/>
      <c r="S21" s="8"/>
      <c r="T21" s="8"/>
    </row>
    <row r="22" spans="1:20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4.6900000000000004</v>
      </c>
      <c r="G22" s="5">
        <v>6.09</v>
      </c>
      <c r="H22" s="5">
        <v>3.73</v>
      </c>
      <c r="I22" s="5">
        <v>5.84</v>
      </c>
      <c r="J22" s="5">
        <v>5.59</v>
      </c>
      <c r="K22" s="5">
        <v>7.06</v>
      </c>
      <c r="L22" s="5"/>
      <c r="M22" s="5"/>
      <c r="N22" s="5">
        <f t="shared" si="0"/>
        <v>5.5</v>
      </c>
      <c r="O22" s="5"/>
      <c r="P22" s="8"/>
      <c r="Q22" s="8"/>
      <c r="R22" s="8"/>
      <c r="S22" s="8"/>
      <c r="T22" s="8"/>
    </row>
    <row r="23" spans="1:20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6.93</v>
      </c>
      <c r="G23" s="5">
        <v>5.0599999999999996</v>
      </c>
      <c r="H23" s="5">
        <v>5.46</v>
      </c>
      <c r="I23" s="5">
        <v>6.43</v>
      </c>
      <c r="J23" s="5">
        <v>7.18</v>
      </c>
      <c r="K23" s="5">
        <v>6.87</v>
      </c>
      <c r="L23" s="5"/>
      <c r="M23" s="5"/>
      <c r="N23" s="5">
        <f t="shared" si="0"/>
        <v>6.3216666666666663</v>
      </c>
      <c r="O23" s="5"/>
      <c r="P23" s="8"/>
      <c r="Q23" s="8"/>
      <c r="R23" s="8"/>
      <c r="S23" s="8"/>
      <c r="T23" s="8"/>
    </row>
    <row r="24" spans="1:20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7.76</v>
      </c>
      <c r="G24" s="5">
        <v>8.8000000000000007</v>
      </c>
      <c r="H24" s="5">
        <v>6.31</v>
      </c>
      <c r="I24" s="5">
        <v>4.63</v>
      </c>
      <c r="J24" s="5">
        <v>5.82</v>
      </c>
      <c r="K24" s="5">
        <v>6.01</v>
      </c>
      <c r="L24" s="5"/>
      <c r="M24" s="5"/>
      <c r="N24" s="5">
        <f t="shared" si="0"/>
        <v>6.5549999999999997</v>
      </c>
      <c r="O24" s="5"/>
      <c r="P24" s="8"/>
      <c r="Q24" s="8"/>
      <c r="R24" s="8"/>
      <c r="S24" s="8"/>
      <c r="T24" s="8"/>
    </row>
    <row r="25" spans="1:20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3.69</v>
      </c>
      <c r="G25" s="5">
        <v>3.48</v>
      </c>
      <c r="H25" s="5">
        <v>2.06</v>
      </c>
      <c r="I25" s="5">
        <v>2.34</v>
      </c>
      <c r="J25" s="5">
        <v>2.78</v>
      </c>
      <c r="K25" s="5">
        <v>2.7</v>
      </c>
      <c r="L25" s="5"/>
      <c r="M25" s="5"/>
      <c r="N25" s="5">
        <f t="shared" si="0"/>
        <v>2.8416666666666668</v>
      </c>
      <c r="O25" s="5"/>
      <c r="P25" s="8"/>
      <c r="Q25" s="8"/>
      <c r="R25" s="8"/>
      <c r="S25" s="8"/>
      <c r="T25" s="8"/>
    </row>
    <row r="26" spans="1:20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2.5299999999999998</v>
      </c>
      <c r="G26" s="5">
        <v>2.75</v>
      </c>
      <c r="H26" s="5">
        <v>3.26</v>
      </c>
      <c r="I26" s="5">
        <v>2.69</v>
      </c>
      <c r="J26" s="5">
        <v>3.04</v>
      </c>
      <c r="K26" s="5">
        <v>1.84</v>
      </c>
      <c r="L26" s="5"/>
      <c r="M26" s="5"/>
      <c r="N26" s="5">
        <f t="shared" si="0"/>
        <v>2.6850000000000001</v>
      </c>
      <c r="O26" s="5"/>
      <c r="P26" s="8"/>
      <c r="Q26" s="8"/>
      <c r="R26" s="8"/>
      <c r="S26" s="8"/>
      <c r="T26" s="8"/>
    </row>
    <row r="27" spans="1:20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2.65</v>
      </c>
      <c r="G27" s="9">
        <v>2.2599999999999998</v>
      </c>
      <c r="H27" s="9">
        <v>4.13</v>
      </c>
      <c r="I27" s="9">
        <v>2.7</v>
      </c>
      <c r="J27" s="9">
        <v>2.2400000000000002</v>
      </c>
      <c r="K27" s="9">
        <v>2.23</v>
      </c>
      <c r="L27" s="8"/>
      <c r="M27" s="8"/>
      <c r="N27" s="9">
        <f t="shared" si="0"/>
        <v>2.7016666666666662</v>
      </c>
      <c r="O27" s="8"/>
      <c r="P27" s="8"/>
      <c r="Q27" s="8"/>
      <c r="R27" s="8"/>
      <c r="S27" s="8"/>
      <c r="T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F1" workbookViewId="0">
      <selection activeCell="Q6" sqref="Q6:S14"/>
    </sheetView>
  </sheetViews>
  <sheetFormatPr defaultColWidth="8.81640625" defaultRowHeight="14.5" x14ac:dyDescent="0.35"/>
  <sheetData>
    <row r="1" spans="1:19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3.15</v>
      </c>
      <c r="G2" s="5">
        <v>2.59</v>
      </c>
      <c r="H2" s="5">
        <v>3.23</v>
      </c>
      <c r="I2" s="5">
        <v>4.3499999999999996</v>
      </c>
      <c r="J2" s="5">
        <v>2</v>
      </c>
      <c r="K2" s="5">
        <v>2.58</v>
      </c>
      <c r="L2" s="5"/>
      <c r="M2" s="5"/>
      <c r="N2" s="5">
        <f>AVERAGE(F2:K2)</f>
        <v>2.9833333333333329</v>
      </c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3.94</v>
      </c>
      <c r="G3" s="5">
        <v>2.5499999999999998</v>
      </c>
      <c r="H3" s="5">
        <v>2.68</v>
      </c>
      <c r="I3" s="5">
        <v>2.65</v>
      </c>
      <c r="J3" s="5">
        <v>2.2799999999999998</v>
      </c>
      <c r="K3" s="5">
        <v>2.5299999999999998</v>
      </c>
      <c r="L3" s="5"/>
      <c r="M3" s="5"/>
      <c r="N3" s="5">
        <f t="shared" ref="N3:N27" si="0">AVERAGE(F3:K3)</f>
        <v>2.7716666666666665</v>
      </c>
      <c r="O3" s="5"/>
      <c r="P3" s="8"/>
      <c r="Q3" s="8">
        <f>AVERAGE(K3,K4,K6,K7,K9,K13,K15,K16,K17,K19,K21,K22,K23,K25,K26)</f>
        <v>4.6633333333333331</v>
      </c>
      <c r="R3" s="8"/>
      <c r="S3" s="8">
        <f>AVERAGE(K2,K5,K8,K10,K12,K14,K18,K20,K24,K27)</f>
        <v>4.6989999999999998</v>
      </c>
    </row>
    <row r="4" spans="1:19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8.4600000000000009</v>
      </c>
      <c r="G4" s="5">
        <v>6.24</v>
      </c>
      <c r="H4" s="5">
        <v>6.5</v>
      </c>
      <c r="I4" s="5">
        <v>5.48</v>
      </c>
      <c r="J4" s="5">
        <v>5.69</v>
      </c>
      <c r="K4" s="5">
        <v>7.25</v>
      </c>
      <c r="L4" s="5"/>
      <c r="M4" s="5"/>
      <c r="N4" s="5">
        <f t="shared" si="0"/>
        <v>6.6033333333333344</v>
      </c>
      <c r="O4" s="5"/>
      <c r="P4" s="8"/>
      <c r="Q4" s="8" t="e">
        <f>AVERAGE(L3,L4,L7,L9,L13,L15,L16,L17,L19,L21,L22,L23,L25,L26)</f>
        <v>#DIV/0!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4.5599999999999996</v>
      </c>
      <c r="G5" s="5">
        <v>7.18</v>
      </c>
      <c r="H5" s="5">
        <v>2.2799999999999998</v>
      </c>
      <c r="I5" s="5">
        <v>2.71</v>
      </c>
      <c r="J5" s="5">
        <v>2.0299999999999998</v>
      </c>
      <c r="K5" s="5">
        <v>2.44</v>
      </c>
      <c r="L5" s="5"/>
      <c r="M5" s="5"/>
      <c r="N5" s="5">
        <f t="shared" si="0"/>
        <v>3.5333333333333332</v>
      </c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2.0699999999999998</v>
      </c>
      <c r="G6" s="5">
        <v>2.75</v>
      </c>
      <c r="H6" s="5">
        <v>2.52</v>
      </c>
      <c r="I6" s="5">
        <v>2.0299999999999998</v>
      </c>
      <c r="J6" s="5">
        <v>3.44</v>
      </c>
      <c r="K6" s="5">
        <v>2.0099999999999998</v>
      </c>
      <c r="L6" s="5"/>
      <c r="M6" s="5"/>
      <c r="N6" s="5">
        <f t="shared" si="0"/>
        <v>2.4699999999999998</v>
      </c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2.17</v>
      </c>
      <c r="G7" s="5">
        <v>2.1</v>
      </c>
      <c r="H7" s="5">
        <v>2.16</v>
      </c>
      <c r="I7" s="5">
        <v>2.3199999999999998</v>
      </c>
      <c r="J7" s="5">
        <v>2.37</v>
      </c>
      <c r="K7" s="5">
        <v>3.55</v>
      </c>
      <c r="L7" s="5"/>
      <c r="M7" s="5"/>
      <c r="N7" s="5">
        <f t="shared" si="0"/>
        <v>2.4450000000000003</v>
      </c>
      <c r="O7" s="5"/>
      <c r="P7" s="8"/>
      <c r="Q7" s="8">
        <f>AVERAGE(N4,N15,N16,N17,N19,N21,N22,N23)</f>
        <v>6.6208333333333327</v>
      </c>
      <c r="R7" s="8"/>
      <c r="S7" s="8">
        <f>AVERAGE(N10,N12,N14,N20,N24)</f>
        <v>6.3770000000000007</v>
      </c>
    </row>
    <row r="8" spans="1:19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2.37</v>
      </c>
      <c r="G8" s="5">
        <v>2.75</v>
      </c>
      <c r="H8" s="5">
        <v>2.41</v>
      </c>
      <c r="I8" s="5">
        <v>2.5</v>
      </c>
      <c r="J8" s="5">
        <v>3.03</v>
      </c>
      <c r="K8" s="5">
        <v>2.13</v>
      </c>
      <c r="L8" s="5"/>
      <c r="M8" s="5"/>
      <c r="N8" s="5">
        <f t="shared" si="0"/>
        <v>2.5316666666666667</v>
      </c>
      <c r="O8" s="5"/>
      <c r="P8" s="8"/>
      <c r="Q8" s="8">
        <f>STDEVA(N4,N15,N16,N17,N19,N21,N22,N23)/SQRT(8)</f>
        <v>9.7403798693890736E-2</v>
      </c>
      <c r="R8" s="8"/>
      <c r="S8" s="8">
        <f>STDEVA(N10,N12,N14,N20,N24)/SQRT(5)</f>
        <v>0.11872049341017546</v>
      </c>
    </row>
    <row r="9" spans="1:19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2.13</v>
      </c>
      <c r="G9" s="5">
        <v>2.52</v>
      </c>
      <c r="H9" s="5">
        <v>2.29</v>
      </c>
      <c r="I9" s="5">
        <v>2.4300000000000002</v>
      </c>
      <c r="J9" s="5">
        <v>1.32</v>
      </c>
      <c r="K9" s="5">
        <v>1.78</v>
      </c>
      <c r="L9" s="5"/>
      <c r="M9" s="5"/>
      <c r="N9" s="5">
        <f t="shared" si="0"/>
        <v>2.0783333333333336</v>
      </c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5.97</v>
      </c>
      <c r="G10" s="5">
        <v>6.09</v>
      </c>
      <c r="H10" s="5">
        <v>6.18</v>
      </c>
      <c r="I10" s="5">
        <v>6.23</v>
      </c>
      <c r="J10" s="5">
        <v>6.16</v>
      </c>
      <c r="K10" s="5">
        <v>6.47</v>
      </c>
      <c r="L10" s="5"/>
      <c r="M10" s="5"/>
      <c r="N10" s="5">
        <f t="shared" si="0"/>
        <v>6.1833333333333336</v>
      </c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2.4</v>
      </c>
      <c r="G11" s="5">
        <v>2.5</v>
      </c>
      <c r="H11" s="5">
        <v>2.8</v>
      </c>
      <c r="I11" s="5">
        <v>2.21</v>
      </c>
      <c r="J11" s="5">
        <v>2.84</v>
      </c>
      <c r="K11" s="5">
        <v>2.15</v>
      </c>
      <c r="L11" s="5"/>
      <c r="M11" s="5"/>
      <c r="N11" s="5">
        <f t="shared" si="0"/>
        <v>2.4833333333333334</v>
      </c>
      <c r="O11" s="5"/>
      <c r="P11" s="8"/>
      <c r="Q11" s="8" t="s">
        <v>17</v>
      </c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6.18</v>
      </c>
      <c r="G12" s="5">
        <v>6.51</v>
      </c>
      <c r="H12" s="5">
        <v>6.15</v>
      </c>
      <c r="I12" s="5">
        <v>9.23</v>
      </c>
      <c r="J12" s="5">
        <v>5.77</v>
      </c>
      <c r="K12" s="5">
        <v>6.19</v>
      </c>
      <c r="L12" s="5"/>
      <c r="M12" s="5"/>
      <c r="N12" s="5">
        <f t="shared" si="0"/>
        <v>6.6716666666666669</v>
      </c>
      <c r="O12" s="5"/>
      <c r="P12" s="8"/>
      <c r="Q12" s="8">
        <f>AVERAGE(N3,N6,N7,N9,N11,N13,N25,N26)</f>
        <v>2.515625</v>
      </c>
      <c r="R12" s="8"/>
      <c r="S12" s="8">
        <f>AVERAGE(N5,N8,N18,N27,N2)</f>
        <v>3.1076666666666664</v>
      </c>
    </row>
    <row r="13" spans="1:19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2.3199999999999998</v>
      </c>
      <c r="G13" s="5">
        <v>3.68</v>
      </c>
      <c r="H13" s="5">
        <v>2.36</v>
      </c>
      <c r="I13" s="5">
        <v>3</v>
      </c>
      <c r="J13" s="5">
        <v>2.25</v>
      </c>
      <c r="K13" s="5">
        <v>2.63</v>
      </c>
      <c r="L13" s="5"/>
      <c r="M13" s="5"/>
      <c r="N13" s="5">
        <f t="shared" si="0"/>
        <v>2.7066666666666666</v>
      </c>
      <c r="O13" s="5"/>
      <c r="P13" s="8"/>
      <c r="Q13" s="8">
        <f>STDEVA(N3,N6,N7,N9,N11,N13,N25,N26)/SQRT(8)</f>
        <v>8.0784802257563543E-2</v>
      </c>
      <c r="R13" s="8"/>
      <c r="S13" s="8">
        <f>STDEVA(N5,N8,N18,N28,N27)/SQRT(5)</f>
        <v>0.22448655408055854</v>
      </c>
    </row>
    <row r="14" spans="1:19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6.89</v>
      </c>
      <c r="G14" s="5">
        <v>7.16</v>
      </c>
      <c r="H14" s="5">
        <v>5.7</v>
      </c>
      <c r="I14" s="5">
        <v>4.68</v>
      </c>
      <c r="J14" s="5">
        <v>6.17</v>
      </c>
      <c r="K14" s="5">
        <v>7.3</v>
      </c>
      <c r="L14" s="5"/>
      <c r="M14" s="5"/>
      <c r="N14" s="5">
        <f t="shared" si="0"/>
        <v>6.3166666666666664</v>
      </c>
      <c r="O14" s="5"/>
      <c r="P14" s="8"/>
      <c r="Q14" s="8">
        <v>8</v>
      </c>
      <c r="R14" s="8"/>
      <c r="S14" s="8">
        <v>5</v>
      </c>
    </row>
    <row r="15" spans="1:19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8.0399999999999991</v>
      </c>
      <c r="G15" s="5">
        <v>4.22</v>
      </c>
      <c r="H15" s="5">
        <v>6.13</v>
      </c>
      <c r="I15" s="5">
        <v>7.5</v>
      </c>
      <c r="J15" s="5">
        <v>5.98</v>
      </c>
      <c r="K15" s="5">
        <v>7.39</v>
      </c>
      <c r="L15" s="5"/>
      <c r="M15" s="5"/>
      <c r="N15" s="5">
        <f t="shared" si="0"/>
        <v>6.543333333333333</v>
      </c>
      <c r="O15" s="5"/>
      <c r="P15" s="8"/>
      <c r="Q15" s="8"/>
      <c r="R15" s="8"/>
      <c r="S15" s="8"/>
    </row>
    <row r="16" spans="1:19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5.15</v>
      </c>
      <c r="G16" s="5">
        <v>6.46</v>
      </c>
      <c r="H16" s="5">
        <v>6.96</v>
      </c>
      <c r="I16" s="5">
        <v>5.63</v>
      </c>
      <c r="J16" s="5">
        <v>6.54</v>
      </c>
      <c r="K16" s="5">
        <v>6.4</v>
      </c>
      <c r="L16" s="5"/>
      <c r="M16" s="5"/>
      <c r="N16" s="5">
        <f t="shared" si="0"/>
        <v>6.19</v>
      </c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6.93</v>
      </c>
      <c r="G17" s="5">
        <v>5.38</v>
      </c>
      <c r="H17" s="5">
        <v>6.17</v>
      </c>
      <c r="I17" s="5">
        <v>7.06</v>
      </c>
      <c r="J17" s="5">
        <v>7.25</v>
      </c>
      <c r="K17" s="5">
        <v>6.43</v>
      </c>
      <c r="L17" s="5"/>
      <c r="M17" s="5"/>
      <c r="N17" s="5">
        <f t="shared" si="0"/>
        <v>6.5366666666666653</v>
      </c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2.38</v>
      </c>
      <c r="G18" s="5">
        <v>6.6</v>
      </c>
      <c r="H18" s="5">
        <v>2.12</v>
      </c>
      <c r="I18" s="5">
        <v>3.29</v>
      </c>
      <c r="J18" s="5">
        <v>2.99</v>
      </c>
      <c r="K18" s="5">
        <v>4.03</v>
      </c>
      <c r="L18" s="5"/>
      <c r="M18" s="5"/>
      <c r="N18" s="5">
        <f t="shared" si="0"/>
        <v>3.5683333333333338</v>
      </c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5.36</v>
      </c>
      <c r="G19" s="5">
        <v>9.8000000000000007</v>
      </c>
      <c r="H19" s="5">
        <v>8.0299999999999994</v>
      </c>
      <c r="I19" s="5">
        <v>6.64</v>
      </c>
      <c r="J19" s="5">
        <v>6.04</v>
      </c>
      <c r="K19" s="5">
        <v>6.19</v>
      </c>
      <c r="L19" s="5"/>
      <c r="M19" s="5"/>
      <c r="N19" s="5">
        <f t="shared" si="0"/>
        <v>7.0099999999999989</v>
      </c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6.72</v>
      </c>
      <c r="G20" s="5">
        <v>6.15</v>
      </c>
      <c r="H20" s="5">
        <v>4.9800000000000004</v>
      </c>
      <c r="I20" s="5">
        <v>6.07</v>
      </c>
      <c r="J20" s="5">
        <v>6.56</v>
      </c>
      <c r="K20" s="5">
        <v>6</v>
      </c>
      <c r="L20" s="5"/>
      <c r="M20" s="5"/>
      <c r="N20" s="5">
        <f t="shared" si="0"/>
        <v>6.080000000000001</v>
      </c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7.28</v>
      </c>
      <c r="G21" s="5">
        <v>5.9</v>
      </c>
      <c r="H21" s="5">
        <v>5.56</v>
      </c>
      <c r="I21" s="5">
        <v>6.77</v>
      </c>
      <c r="J21" s="5">
        <v>8.6999999999999993</v>
      </c>
      <c r="K21" s="5">
        <v>6.03</v>
      </c>
      <c r="L21" s="5"/>
      <c r="M21" s="5"/>
      <c r="N21" s="5">
        <f t="shared" si="0"/>
        <v>6.7066666666666661</v>
      </c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7.69</v>
      </c>
      <c r="G22" s="5">
        <v>6.62</v>
      </c>
      <c r="H22" s="5">
        <v>7.19</v>
      </c>
      <c r="I22" s="5">
        <v>5.43</v>
      </c>
      <c r="J22" s="5">
        <v>5.36</v>
      </c>
      <c r="K22" s="5">
        <v>6.12</v>
      </c>
      <c r="L22" s="5"/>
      <c r="M22" s="5"/>
      <c r="N22" s="5">
        <f t="shared" si="0"/>
        <v>6.4016666666666664</v>
      </c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6.01</v>
      </c>
      <c r="G23" s="5">
        <v>9.67</v>
      </c>
      <c r="H23" s="5">
        <v>6.48</v>
      </c>
      <c r="I23" s="5">
        <v>6.93</v>
      </c>
      <c r="J23" s="5">
        <v>6.04</v>
      </c>
      <c r="K23" s="5">
        <v>6.72</v>
      </c>
      <c r="L23" s="5"/>
      <c r="M23" s="5"/>
      <c r="N23" s="5">
        <f t="shared" si="0"/>
        <v>6.9750000000000005</v>
      </c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7.65</v>
      </c>
      <c r="G24" s="5">
        <v>5.47</v>
      </c>
      <c r="H24" s="5">
        <v>6.21</v>
      </c>
      <c r="I24" s="5">
        <v>6.42</v>
      </c>
      <c r="J24" s="5">
        <v>6.36</v>
      </c>
      <c r="K24" s="5">
        <v>7.69</v>
      </c>
      <c r="L24" s="5"/>
      <c r="M24" s="5"/>
      <c r="N24" s="5">
        <f t="shared" si="0"/>
        <v>6.6333333333333329</v>
      </c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2.31</v>
      </c>
      <c r="G25" s="5">
        <v>2.0299999999999998</v>
      </c>
      <c r="H25" s="5">
        <v>1.96</v>
      </c>
      <c r="I25" s="5">
        <v>3.53</v>
      </c>
      <c r="J25" s="5">
        <v>2.41</v>
      </c>
      <c r="K25" s="5">
        <v>2.2799999999999998</v>
      </c>
      <c r="L25" s="5"/>
      <c r="M25" s="5"/>
      <c r="N25" s="5">
        <f t="shared" si="0"/>
        <v>2.42</v>
      </c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3.02</v>
      </c>
      <c r="G26" s="5">
        <v>2.77</v>
      </c>
      <c r="H26" s="5">
        <v>2.37</v>
      </c>
      <c r="I26" s="5">
        <v>3.7</v>
      </c>
      <c r="J26" s="5">
        <v>2</v>
      </c>
      <c r="K26" s="5">
        <v>2.64</v>
      </c>
      <c r="L26" s="5"/>
      <c r="M26" s="5"/>
      <c r="N26" s="5">
        <f t="shared" si="0"/>
        <v>2.75</v>
      </c>
      <c r="O26" s="5"/>
      <c r="P26" s="8"/>
      <c r="Q26" s="8"/>
      <c r="R26" s="8"/>
      <c r="S26" s="8"/>
    </row>
    <row r="27" spans="1:19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3.02</v>
      </c>
      <c r="G27" s="9">
        <v>2.76</v>
      </c>
      <c r="H27" s="9">
        <v>2</v>
      </c>
      <c r="I27" s="9">
        <v>2.09</v>
      </c>
      <c r="J27" s="9">
        <v>5.5</v>
      </c>
      <c r="K27" s="9">
        <v>2.16</v>
      </c>
      <c r="L27" s="8"/>
      <c r="M27" s="8"/>
      <c r="N27" s="9">
        <f t="shared" si="0"/>
        <v>2.9216666666666669</v>
      </c>
      <c r="O27" s="8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L41" sqref="L41"/>
    </sheetView>
  </sheetViews>
  <sheetFormatPr defaultColWidth="8.81640625" defaultRowHeight="14.5" x14ac:dyDescent="0.3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6.37</v>
      </c>
      <c r="G2" s="5">
        <v>4.07</v>
      </c>
      <c r="H2" s="5">
        <v>4.24</v>
      </c>
      <c r="I2" s="5"/>
      <c r="J2" s="5"/>
      <c r="K2" s="5"/>
      <c r="L2" s="5">
        <f>AVERAGE(F2:I2)</f>
        <v>4.8933333333333335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6.16</v>
      </c>
      <c r="G3" s="5">
        <v>9.27</v>
      </c>
      <c r="H3" s="5">
        <v>6.41</v>
      </c>
      <c r="I3" s="5"/>
      <c r="J3" s="5"/>
      <c r="K3" s="5"/>
      <c r="L3" s="5">
        <f t="shared" ref="L3:L27" si="0">AVERAGE(F3:I3)</f>
        <v>7.28</v>
      </c>
      <c r="M3" s="5"/>
      <c r="N3" s="5"/>
      <c r="O3" s="5"/>
      <c r="P3" s="8"/>
      <c r="Q3" s="8">
        <f>AVERAGE(L3,L4,L6,L7,L9,L13,L15,L16,L17,L19,L21,L22,L23,L25,L26)</f>
        <v>4.0264999999999995</v>
      </c>
      <c r="R3" s="8"/>
      <c r="S3" s="8">
        <f>AVERAGE(L2,L5,L8,L10,L12,L14,L18,L20,L24,L27)</f>
        <v>4.2389999999999999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2.6</v>
      </c>
      <c r="G4" s="5">
        <v>3.51</v>
      </c>
      <c r="H4" s="5">
        <v>1.1599999999999999</v>
      </c>
      <c r="I4" s="5">
        <v>1.81</v>
      </c>
      <c r="J4" s="5"/>
      <c r="K4" s="5"/>
      <c r="L4" s="5">
        <f t="shared" si="0"/>
        <v>2.27</v>
      </c>
      <c r="M4" s="5"/>
      <c r="N4" s="5"/>
      <c r="O4" s="5"/>
      <c r="P4" s="8"/>
      <c r="Q4" s="8">
        <f>AVERAGE(L3,L4,L7,L9,L13,L15,L16,L17,L19,L21,L22,L23,L25,L26)</f>
        <v>3.8852976190476189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7.66</v>
      </c>
      <c r="G5" s="5">
        <v>6.44</v>
      </c>
      <c r="H5" s="5">
        <v>6.45</v>
      </c>
      <c r="I5" s="5">
        <v>7.56</v>
      </c>
      <c r="J5" s="5"/>
      <c r="K5" s="5"/>
      <c r="L5" s="5">
        <f t="shared" si="0"/>
        <v>7.0274999999999999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5.29</v>
      </c>
      <c r="G6" s="5">
        <v>5.31</v>
      </c>
      <c r="H6" s="5">
        <v>7.41</v>
      </c>
      <c r="I6" s="5"/>
      <c r="J6" s="5"/>
      <c r="K6" s="5"/>
      <c r="L6" s="5">
        <f t="shared" si="0"/>
        <v>6.003333333333333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4.54</v>
      </c>
      <c r="G7" s="5">
        <v>4.91</v>
      </c>
      <c r="H7" s="5">
        <v>5.72</v>
      </c>
      <c r="I7" s="5"/>
      <c r="J7" s="5"/>
      <c r="K7" s="5"/>
      <c r="L7" s="5">
        <f t="shared" si="0"/>
        <v>5.0566666666666658</v>
      </c>
      <c r="M7" s="5"/>
      <c r="N7" s="5"/>
      <c r="O7" s="5"/>
      <c r="P7" s="8"/>
      <c r="Q7" s="8">
        <f>AVERAGE(L4,L15,L16,L17,L19,L21,L22,L23)</f>
        <v>2.2221875</v>
      </c>
      <c r="R7" s="8"/>
      <c r="S7" s="8">
        <f>AVERAGE(L10,L12,L14,L20,L24)</f>
        <v>2.2648333333333333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7.15</v>
      </c>
      <c r="G8" s="5">
        <v>7.91</v>
      </c>
      <c r="H8" s="5">
        <v>6.29</v>
      </c>
      <c r="I8" s="5">
        <v>8.57</v>
      </c>
      <c r="J8" s="5"/>
      <c r="K8" s="5"/>
      <c r="L8" s="5">
        <f t="shared" si="0"/>
        <v>7.48</v>
      </c>
      <c r="M8" s="5"/>
      <c r="N8" s="5"/>
      <c r="O8" s="5"/>
      <c r="P8" s="8"/>
      <c r="Q8" s="8">
        <f>STDEVA(L4,L15,L16,L17,L19,L21,L22,L23)/SQRT(8)</f>
        <v>0.10387732881608146</v>
      </c>
      <c r="R8" s="8"/>
      <c r="S8" s="8">
        <f>STDEVA(L10,L12,L14,L20,L24)/SQRT(5)</f>
        <v>0.18688127544275548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4.87</v>
      </c>
      <c r="G9" s="5">
        <v>6.41</v>
      </c>
      <c r="H9" s="5">
        <v>8.06</v>
      </c>
      <c r="I9" s="9">
        <v>4.07</v>
      </c>
      <c r="L9" s="5">
        <f>AVERAGE(F9:I9)</f>
        <v>5.8525000000000009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1.81</v>
      </c>
      <c r="G10" s="5">
        <v>1.1499999999999999</v>
      </c>
      <c r="H10" s="5">
        <v>1.71</v>
      </c>
      <c r="I10" s="5"/>
      <c r="J10" s="5"/>
      <c r="K10" s="5"/>
      <c r="L10" s="5">
        <f t="shared" si="0"/>
        <v>1.5566666666666666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4.4800000000000004</v>
      </c>
      <c r="G11" s="5">
        <v>9.7100000000000009</v>
      </c>
      <c r="H11" s="5">
        <v>2.35</v>
      </c>
      <c r="I11" s="5">
        <v>7.93</v>
      </c>
      <c r="J11" s="5"/>
      <c r="K11" s="5"/>
      <c r="L11" s="5">
        <f t="shared" si="0"/>
        <v>6.1175000000000006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3.09</v>
      </c>
      <c r="G12" s="5">
        <v>2.6</v>
      </c>
      <c r="H12" s="5">
        <v>2.2200000000000002</v>
      </c>
      <c r="I12" s="5">
        <v>1.21</v>
      </c>
      <c r="J12" s="5"/>
      <c r="K12" s="5"/>
      <c r="L12" s="5">
        <f t="shared" si="0"/>
        <v>2.2800000000000002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9.27</v>
      </c>
      <c r="G13" s="5">
        <v>4.79</v>
      </c>
      <c r="H13" s="5">
        <v>7.87</v>
      </c>
      <c r="I13" s="5">
        <v>5.23</v>
      </c>
      <c r="J13" s="5"/>
      <c r="K13" s="5"/>
      <c r="L13" s="5">
        <f t="shared" si="0"/>
        <v>6.79</v>
      </c>
      <c r="M13" s="5"/>
      <c r="N13" s="5"/>
      <c r="O13" s="5"/>
      <c r="P13" s="8"/>
      <c r="Q13" s="8">
        <f>AVERAGE(L3,L6,L7,L9,L11,L13,L25,L26)</f>
        <v>6.0921874999999996</v>
      </c>
      <c r="R13" s="8"/>
      <c r="S13" s="8">
        <f>AVERAGE(L5,L8,L18,L27,L2)</f>
        <v>6.2131666666666669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3.37</v>
      </c>
      <c r="G14" s="5">
        <v>2.2999999999999998</v>
      </c>
      <c r="H14" s="5">
        <v>1.56</v>
      </c>
      <c r="I14" s="5">
        <v>2.13</v>
      </c>
      <c r="J14" s="5"/>
      <c r="K14" s="5"/>
      <c r="L14" s="5">
        <f t="shared" si="0"/>
        <v>2.34</v>
      </c>
      <c r="M14" s="5"/>
      <c r="N14" s="5"/>
      <c r="O14" s="5"/>
      <c r="P14" s="8"/>
      <c r="Q14" s="8">
        <f>STDEVA(L3,L6,L7,L9,L11,L13,L25,L26)/SQRT(8)</f>
        <v>0.25680712459655747</v>
      </c>
      <c r="R14" s="8"/>
      <c r="S14" s="8">
        <f>STDEVA(L5,L8,L18,L27,L2)/SQRT(5)</f>
        <v>0.46617015253135935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1.87</v>
      </c>
      <c r="G15" s="5">
        <v>4.26</v>
      </c>
      <c r="H15" s="5">
        <v>1.66</v>
      </c>
      <c r="I15" s="5">
        <v>1.76</v>
      </c>
      <c r="J15" s="5"/>
      <c r="K15" s="5"/>
      <c r="L15" s="5">
        <f t="shared" si="0"/>
        <v>2.3875000000000002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2.4300000000000002</v>
      </c>
      <c r="G16" s="5">
        <v>3.08</v>
      </c>
      <c r="H16" s="5">
        <v>1.49</v>
      </c>
      <c r="I16" s="5">
        <v>2.4500000000000002</v>
      </c>
      <c r="J16" s="5"/>
      <c r="K16" s="5"/>
      <c r="L16" s="5">
        <f t="shared" si="0"/>
        <v>2.3624999999999998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2.79</v>
      </c>
      <c r="G17" s="5">
        <v>1.67</v>
      </c>
      <c r="H17" s="5">
        <v>2.84</v>
      </c>
      <c r="I17" s="5">
        <v>2.6</v>
      </c>
      <c r="J17" s="5"/>
      <c r="K17" s="5"/>
      <c r="L17" s="5">
        <f t="shared" si="0"/>
        <v>2.4750000000000001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5.83</v>
      </c>
      <c r="G18" s="5">
        <v>5.99</v>
      </c>
      <c r="H18" s="5">
        <v>7.43</v>
      </c>
      <c r="I18" s="5">
        <v>4.6900000000000004</v>
      </c>
      <c r="J18" s="5"/>
      <c r="K18" s="5"/>
      <c r="L18" s="5">
        <f t="shared" si="0"/>
        <v>5.9850000000000003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1.92</v>
      </c>
      <c r="G19" s="5">
        <v>3.94</v>
      </c>
      <c r="H19" s="5">
        <v>1.46</v>
      </c>
      <c r="I19" s="5">
        <v>2.4700000000000002</v>
      </c>
      <c r="J19" s="5"/>
      <c r="K19" s="5"/>
      <c r="L19" s="5">
        <f t="shared" si="0"/>
        <v>2.4474999999999998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3.55</v>
      </c>
      <c r="G20" s="5">
        <v>1.65</v>
      </c>
      <c r="H20" s="5">
        <v>3.38</v>
      </c>
      <c r="I20" s="5">
        <v>1.76</v>
      </c>
      <c r="J20" s="5"/>
      <c r="K20" s="5"/>
      <c r="L20" s="5">
        <f t="shared" si="0"/>
        <v>2.5849999999999995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2.2999999999999998</v>
      </c>
      <c r="G21" s="5">
        <v>1.57</v>
      </c>
      <c r="H21" s="5">
        <v>1.67</v>
      </c>
      <c r="I21" s="5">
        <v>1.61</v>
      </c>
      <c r="J21" s="5"/>
      <c r="K21" s="5"/>
      <c r="L21" s="5">
        <f t="shared" si="0"/>
        <v>1.7875000000000001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1.22</v>
      </c>
      <c r="G22" s="5"/>
      <c r="H22" s="5">
        <v>1.61</v>
      </c>
      <c r="I22" s="5">
        <v>2.36</v>
      </c>
      <c r="J22" s="5"/>
      <c r="K22" s="5"/>
      <c r="L22" s="5">
        <f t="shared" si="0"/>
        <v>1.7299999999999998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2.98</v>
      </c>
      <c r="G23" s="5">
        <v>2.4700000000000002</v>
      </c>
      <c r="H23" s="5">
        <v>2.06</v>
      </c>
      <c r="I23" s="5">
        <v>1.76</v>
      </c>
      <c r="J23" s="5"/>
      <c r="K23" s="5"/>
      <c r="L23" s="5">
        <f t="shared" si="0"/>
        <v>2.3174999999999999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2.34</v>
      </c>
      <c r="G24" s="5">
        <v>2.69</v>
      </c>
      <c r="H24" s="5">
        <v>3.72</v>
      </c>
      <c r="I24" s="5">
        <v>1.5</v>
      </c>
      <c r="J24" s="5"/>
      <c r="K24" s="5"/>
      <c r="L24" s="5">
        <f t="shared" si="0"/>
        <v>2.5625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/>
      <c r="G25" s="5">
        <v>4.84</v>
      </c>
      <c r="H25" s="5">
        <v>5.79</v>
      </c>
      <c r="I25" s="5"/>
      <c r="J25" s="5"/>
      <c r="K25" s="5"/>
      <c r="L25" s="5">
        <f t="shared" si="0"/>
        <v>5.3149999999999995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7.73</v>
      </c>
      <c r="G26" s="5">
        <v>5.35</v>
      </c>
      <c r="H26" s="5">
        <v>5.45</v>
      </c>
      <c r="I26" s="5">
        <v>6.76</v>
      </c>
      <c r="J26" s="5"/>
      <c r="K26" s="5"/>
      <c r="L26" s="5">
        <f t="shared" si="0"/>
        <v>6.3224999999999998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4.6900000000000004</v>
      </c>
      <c r="G27" s="5">
        <v>6.67</v>
      </c>
      <c r="H27" s="5"/>
      <c r="I27" s="5"/>
      <c r="J27" s="5"/>
      <c r="K27" s="5"/>
      <c r="L27" s="5">
        <f t="shared" si="0"/>
        <v>5.68</v>
      </c>
      <c r="M27" s="5"/>
      <c r="N27" s="5"/>
      <c r="O27" s="5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58" workbookViewId="0">
      <selection activeCell="H79" sqref="H79:H81"/>
    </sheetView>
  </sheetViews>
  <sheetFormatPr defaultColWidth="8.81640625" defaultRowHeight="14.5" x14ac:dyDescent="0.35"/>
  <cols>
    <col min="4" max="4" width="8.81640625" style="8"/>
  </cols>
  <sheetData>
    <row r="1" spans="1:7" x14ac:dyDescent="0.25">
      <c r="A1" t="s">
        <v>19</v>
      </c>
      <c r="E1" t="s">
        <v>20</v>
      </c>
    </row>
    <row r="2" spans="1:7" s="8" customFormat="1" x14ac:dyDescent="0.25">
      <c r="E2" s="8" t="s">
        <v>13</v>
      </c>
      <c r="G2" s="8" t="s">
        <v>12</v>
      </c>
    </row>
    <row r="3" spans="1:7" x14ac:dyDescent="0.25">
      <c r="A3" t="s">
        <v>18</v>
      </c>
      <c r="E3" t="s">
        <v>18</v>
      </c>
    </row>
    <row r="4" spans="1:7" x14ac:dyDescent="0.25">
      <c r="A4">
        <v>5.8784375000000004</v>
      </c>
      <c r="C4">
        <v>7.4418333333333333</v>
      </c>
      <c r="E4">
        <v>2.5464583333333337</v>
      </c>
      <c r="G4" t="s">
        <v>21</v>
      </c>
    </row>
    <row r="5" spans="1:7" x14ac:dyDescent="0.25">
      <c r="A5">
        <v>0.41293535940762643</v>
      </c>
      <c r="C5">
        <v>0.40189243309345601</v>
      </c>
      <c r="E5">
        <v>0.11245124053568958</v>
      </c>
      <c r="G5">
        <v>8.3628477340091614E-2</v>
      </c>
    </row>
    <row r="6" spans="1:7" x14ac:dyDescent="0.25">
      <c r="A6">
        <v>8</v>
      </c>
      <c r="C6">
        <v>5</v>
      </c>
      <c r="E6">
        <v>8</v>
      </c>
      <c r="G6">
        <v>5</v>
      </c>
    </row>
    <row r="8" spans="1:7" x14ac:dyDescent="0.25">
      <c r="E8" t="s">
        <v>17</v>
      </c>
    </row>
    <row r="9" spans="1:7" x14ac:dyDescent="0.25">
      <c r="A9" t="s">
        <v>17</v>
      </c>
      <c r="E9">
        <v>2.4191666666666665</v>
      </c>
      <c r="G9">
        <v>2.8260000000000005</v>
      </c>
    </row>
    <row r="10" spans="1:7" x14ac:dyDescent="0.25">
      <c r="A10">
        <v>6.4242708333333338</v>
      </c>
      <c r="C10">
        <v>7.3710000000000004</v>
      </c>
      <c r="E10">
        <v>7.2726111552779263E-2</v>
      </c>
      <c r="G10">
        <v>8.1852396512349018E-2</v>
      </c>
    </row>
    <row r="11" spans="1:7" x14ac:dyDescent="0.25">
      <c r="A11">
        <v>0.54396466382803887</v>
      </c>
      <c r="C11">
        <v>0.23733625934525884</v>
      </c>
      <c r="E11">
        <v>8</v>
      </c>
      <c r="G11">
        <v>5</v>
      </c>
    </row>
    <row r="12" spans="1:7" x14ac:dyDescent="0.25">
      <c r="A12">
        <v>8</v>
      </c>
      <c r="C12">
        <v>5</v>
      </c>
    </row>
    <row r="13" spans="1:7" s="8" customFormat="1" x14ac:dyDescent="0.25"/>
    <row r="14" spans="1:7" x14ac:dyDescent="0.25">
      <c r="A14" t="s">
        <v>18</v>
      </c>
      <c r="E14" t="s">
        <v>18</v>
      </c>
    </row>
    <row r="15" spans="1:7" x14ac:dyDescent="0.25">
      <c r="A15">
        <v>3.07</v>
      </c>
      <c r="C15">
        <v>3.1234999999999999</v>
      </c>
      <c r="E15">
        <v>3.1995833333333299</v>
      </c>
      <c r="G15">
        <v>3.045666666666667</v>
      </c>
    </row>
    <row r="16" spans="1:7" x14ac:dyDescent="0.25">
      <c r="A16">
        <v>0.25984112591021014</v>
      </c>
      <c r="C16">
        <v>0.30172483325043087</v>
      </c>
      <c r="E16">
        <v>0.34918978642630005</v>
      </c>
      <c r="G16">
        <v>0.14755658048506154</v>
      </c>
    </row>
    <row r="17" spans="1:7" x14ac:dyDescent="0.25">
      <c r="A17">
        <v>8</v>
      </c>
      <c r="C17">
        <v>5</v>
      </c>
      <c r="E17">
        <v>8</v>
      </c>
      <c r="G17">
        <v>5</v>
      </c>
    </row>
    <row r="19" spans="1:7" x14ac:dyDescent="0.25">
      <c r="A19" t="s">
        <v>17</v>
      </c>
      <c r="E19" t="s">
        <v>17</v>
      </c>
    </row>
    <row r="20" spans="1:7" x14ac:dyDescent="0.25">
      <c r="A20">
        <v>4.7964583333333328</v>
      </c>
      <c r="C20">
        <v>5.2984999999999998</v>
      </c>
      <c r="E20">
        <v>2.3348750000000003</v>
      </c>
      <c r="G20">
        <v>2.7236666666666669</v>
      </c>
    </row>
    <row r="21" spans="1:7" x14ac:dyDescent="0.25">
      <c r="A21">
        <v>0.50592329135562719</v>
      </c>
      <c r="C21">
        <v>0.35314887087459285</v>
      </c>
      <c r="E21">
        <v>8.5773764292311525E-2</v>
      </c>
      <c r="G21">
        <v>0.15787211772683571</v>
      </c>
    </row>
    <row r="22" spans="1:7" x14ac:dyDescent="0.25">
      <c r="A22">
        <v>8</v>
      </c>
      <c r="C22">
        <v>5</v>
      </c>
      <c r="E22">
        <v>8</v>
      </c>
      <c r="G22">
        <v>5</v>
      </c>
    </row>
    <row r="25" spans="1:7" x14ac:dyDescent="0.25">
      <c r="A25" t="s">
        <v>18</v>
      </c>
      <c r="E25" t="s">
        <v>18</v>
      </c>
    </row>
    <row r="26" spans="1:7" x14ac:dyDescent="0.25">
      <c r="A26">
        <v>3.03125</v>
      </c>
      <c r="C26">
        <v>2.8445</v>
      </c>
      <c r="E26">
        <v>3.4454166666666666</v>
      </c>
      <c r="G26">
        <v>2.9896666666666665</v>
      </c>
    </row>
    <row r="27" spans="1:7" x14ac:dyDescent="0.25">
      <c r="A27">
        <v>0.13866873424511778</v>
      </c>
      <c r="C27">
        <v>0.27022374988146447</v>
      </c>
      <c r="E27">
        <v>0.25465171320783014</v>
      </c>
      <c r="G27">
        <v>0.15448067121092543</v>
      </c>
    </row>
    <row r="28" spans="1:7" x14ac:dyDescent="0.25">
      <c r="A28">
        <v>8</v>
      </c>
      <c r="C28">
        <v>5</v>
      </c>
      <c r="E28">
        <v>8</v>
      </c>
      <c r="G28">
        <v>5</v>
      </c>
    </row>
    <row r="30" spans="1:7" x14ac:dyDescent="0.25">
      <c r="A30" t="s">
        <v>17</v>
      </c>
      <c r="E30" t="s">
        <v>17</v>
      </c>
    </row>
    <row r="31" spans="1:7" x14ac:dyDescent="0.25">
      <c r="A31">
        <v>4.9958333333333336</v>
      </c>
      <c r="C31">
        <v>5.9985000000000008</v>
      </c>
      <c r="E31">
        <v>2.1233333333333335</v>
      </c>
      <c r="G31">
        <v>2.4136666666666668</v>
      </c>
    </row>
    <row r="32" spans="1:7" x14ac:dyDescent="0.25">
      <c r="A32">
        <v>0.51224778443515984</v>
      </c>
      <c r="C32">
        <v>0.49556255911842068</v>
      </c>
      <c r="E32">
        <v>6.3715949512050923E-2</v>
      </c>
      <c r="G32">
        <v>0.17656705787299665</v>
      </c>
    </row>
    <row r="33" spans="1:8" x14ac:dyDescent="0.25">
      <c r="A33">
        <v>8</v>
      </c>
      <c r="C33">
        <v>5</v>
      </c>
      <c r="E33">
        <v>8</v>
      </c>
      <c r="G33">
        <v>5</v>
      </c>
    </row>
    <row r="36" spans="1:8" x14ac:dyDescent="0.25">
      <c r="A36" t="s">
        <v>22</v>
      </c>
    </row>
    <row r="37" spans="1:8" x14ac:dyDescent="0.25">
      <c r="A37" t="s">
        <v>18</v>
      </c>
      <c r="F37" t="s">
        <v>18</v>
      </c>
    </row>
    <row r="38" spans="1:8" x14ac:dyDescent="0.25">
      <c r="A38">
        <v>2.2090000000000001</v>
      </c>
      <c r="C38">
        <v>2.4180000000000001</v>
      </c>
      <c r="F38">
        <v>5.6787500000000009</v>
      </c>
      <c r="H38">
        <v>5.1909999999999998</v>
      </c>
    </row>
    <row r="39" spans="1:8" x14ac:dyDescent="0.25">
      <c r="A39">
        <v>0.1751125148501462</v>
      </c>
      <c r="C39">
        <v>0.28041643140158512</v>
      </c>
      <c r="F39">
        <v>0.34343658150504736</v>
      </c>
      <c r="H39">
        <v>0.55164365510918656</v>
      </c>
    </row>
    <row r="40" spans="1:8" x14ac:dyDescent="0.25">
      <c r="A40">
        <v>8</v>
      </c>
      <c r="C40">
        <v>5</v>
      </c>
      <c r="F40">
        <v>8</v>
      </c>
      <c r="H40">
        <v>5</v>
      </c>
    </row>
    <row r="42" spans="1:8" x14ac:dyDescent="0.25">
      <c r="F42" t="s">
        <v>17</v>
      </c>
    </row>
    <row r="43" spans="1:8" x14ac:dyDescent="0.25">
      <c r="A43" t="s">
        <v>17</v>
      </c>
      <c r="F43">
        <v>2.01125</v>
      </c>
      <c r="H43">
        <v>2.2436666666666669</v>
      </c>
    </row>
    <row r="44" spans="1:8" x14ac:dyDescent="0.25">
      <c r="A44">
        <v>5.3309375000000001</v>
      </c>
      <c r="C44">
        <v>6.084833333333334</v>
      </c>
      <c r="F44">
        <v>9.5968202199131283E-2</v>
      </c>
      <c r="H44">
        <v>0.9471466897222689</v>
      </c>
    </row>
    <row r="45" spans="1:8" x14ac:dyDescent="0.25">
      <c r="A45">
        <v>0.39385881078734419</v>
      </c>
      <c r="C45">
        <v>0.58438930612316331</v>
      </c>
      <c r="F45">
        <v>8</v>
      </c>
      <c r="H45">
        <v>5</v>
      </c>
    </row>
    <row r="46" spans="1:8" x14ac:dyDescent="0.25">
      <c r="A46">
        <v>8</v>
      </c>
      <c r="C46">
        <v>5</v>
      </c>
    </row>
    <row r="50" spans="1:8" x14ac:dyDescent="0.25">
      <c r="A50" t="s">
        <v>18</v>
      </c>
      <c r="F50" t="s">
        <v>18</v>
      </c>
    </row>
    <row r="51" spans="1:8" x14ac:dyDescent="0.25">
      <c r="A51">
        <v>2.1587499999999999</v>
      </c>
      <c r="C51">
        <v>2.5569999999999999</v>
      </c>
      <c r="F51">
        <v>6.3989583333333329</v>
      </c>
      <c r="H51">
        <v>6.1869999999999994</v>
      </c>
    </row>
    <row r="52" spans="1:8" x14ac:dyDescent="0.25">
      <c r="A52">
        <v>0.13154388865643751</v>
      </c>
      <c r="C52">
        <v>0.2005981679876461</v>
      </c>
      <c r="F52">
        <v>0.27552528070494769</v>
      </c>
      <c r="H52">
        <v>0.15529309206930111</v>
      </c>
    </row>
    <row r="53" spans="1:8" x14ac:dyDescent="0.25">
      <c r="A53">
        <v>8</v>
      </c>
      <c r="C53">
        <v>5</v>
      </c>
      <c r="F53">
        <v>8</v>
      </c>
      <c r="H53">
        <v>5</v>
      </c>
    </row>
    <row r="55" spans="1:8" x14ac:dyDescent="0.25">
      <c r="F55" t="s">
        <v>17</v>
      </c>
    </row>
    <row r="56" spans="1:8" x14ac:dyDescent="0.25">
      <c r="A56" t="s">
        <v>17</v>
      </c>
      <c r="F56">
        <v>2.4518749999999998</v>
      </c>
      <c r="H56">
        <v>2.5816666666666666</v>
      </c>
    </row>
    <row r="57" spans="1:8" x14ac:dyDescent="0.25">
      <c r="A57">
        <v>6.0235416666666666</v>
      </c>
      <c r="C57">
        <v>6.2611666666666661</v>
      </c>
      <c r="F57">
        <v>0.13750953700691881</v>
      </c>
      <c r="H57">
        <v>0.20078226644432151</v>
      </c>
    </row>
    <row r="58" spans="1:8" x14ac:dyDescent="0.25">
      <c r="A58">
        <v>0.33063032596904374</v>
      </c>
      <c r="C58">
        <v>0.42982179769967394</v>
      </c>
      <c r="F58">
        <v>8</v>
      </c>
      <c r="H58">
        <v>5</v>
      </c>
    </row>
    <row r="59" spans="1:8" x14ac:dyDescent="0.25">
      <c r="A59">
        <v>8</v>
      </c>
      <c r="C59">
        <v>5</v>
      </c>
    </row>
    <row r="62" spans="1:8" x14ac:dyDescent="0.25">
      <c r="A62" t="s">
        <v>23</v>
      </c>
    </row>
    <row r="64" spans="1:8" x14ac:dyDescent="0.25">
      <c r="A64" t="s">
        <v>18</v>
      </c>
      <c r="F64" t="s">
        <v>18</v>
      </c>
    </row>
    <row r="65" spans="1:8" x14ac:dyDescent="0.25">
      <c r="A65">
        <v>2.7371874999999997</v>
      </c>
      <c r="C65">
        <v>2.3140000000000005</v>
      </c>
      <c r="F65">
        <v>6.9318749999999998</v>
      </c>
      <c r="H65">
        <v>6.6573333333333338</v>
      </c>
    </row>
    <row r="66" spans="1:8" x14ac:dyDescent="0.25">
      <c r="A66">
        <v>0.22065569773283542</v>
      </c>
      <c r="C66">
        <v>0.25981555958025254</v>
      </c>
      <c r="F66">
        <v>0.37679997081469202</v>
      </c>
      <c r="H66">
        <v>0.21771324157146602</v>
      </c>
    </row>
    <row r="67" spans="1:8" x14ac:dyDescent="0.25">
      <c r="A67">
        <v>8</v>
      </c>
      <c r="C67">
        <v>5</v>
      </c>
      <c r="F67">
        <v>8</v>
      </c>
      <c r="H67">
        <v>5</v>
      </c>
    </row>
    <row r="69" spans="1:8" x14ac:dyDescent="0.25">
      <c r="F69" t="s">
        <v>17</v>
      </c>
    </row>
    <row r="70" spans="1:8" x14ac:dyDescent="0.25">
      <c r="A70" t="s">
        <v>17</v>
      </c>
      <c r="F70">
        <v>2.7818749999999999</v>
      </c>
      <c r="H70">
        <v>3.2170000000000001</v>
      </c>
    </row>
    <row r="71" spans="1:8" x14ac:dyDescent="0.25">
      <c r="A71">
        <v>5.8289583333333326</v>
      </c>
      <c r="C71">
        <v>6.2826666666666666</v>
      </c>
      <c r="F71">
        <v>0.1479675256293527</v>
      </c>
      <c r="H71">
        <v>0.24834489160275666</v>
      </c>
    </row>
    <row r="72" spans="1:8" x14ac:dyDescent="0.25">
      <c r="A72">
        <v>0.40449338629151033</v>
      </c>
      <c r="C72">
        <v>0.55907552660123216</v>
      </c>
      <c r="F72">
        <v>8</v>
      </c>
      <c r="H72">
        <v>5</v>
      </c>
    </row>
    <row r="73" spans="1:8" x14ac:dyDescent="0.25">
      <c r="A73">
        <v>8</v>
      </c>
      <c r="C73">
        <v>5</v>
      </c>
    </row>
    <row r="76" spans="1:8" x14ac:dyDescent="0.25">
      <c r="A76" t="s">
        <v>24</v>
      </c>
    </row>
    <row r="78" spans="1:8" x14ac:dyDescent="0.25">
      <c r="A78" t="s">
        <v>18</v>
      </c>
      <c r="F78" t="s">
        <v>18</v>
      </c>
    </row>
    <row r="79" spans="1:8" x14ac:dyDescent="0.25">
      <c r="A79">
        <v>2.2221875</v>
      </c>
      <c r="C79">
        <v>2.2648333333333333</v>
      </c>
      <c r="F79">
        <v>6.6208333333333327</v>
      </c>
      <c r="H79">
        <v>6.3770000000000007</v>
      </c>
    </row>
    <row r="80" spans="1:8" x14ac:dyDescent="0.25">
      <c r="A80">
        <v>0.10387732881608146</v>
      </c>
      <c r="C80">
        <v>0.18688127544275548</v>
      </c>
      <c r="F80">
        <v>9.7403798693890736E-2</v>
      </c>
      <c r="H80">
        <v>0.11872049341017546</v>
      </c>
    </row>
    <row r="81" spans="1:8" x14ac:dyDescent="0.25">
      <c r="A81">
        <v>8</v>
      </c>
      <c r="C81">
        <v>5</v>
      </c>
      <c r="F81">
        <v>8</v>
      </c>
      <c r="H81">
        <v>5</v>
      </c>
    </row>
    <row r="83" spans="1:8" x14ac:dyDescent="0.25">
      <c r="F83" t="s">
        <v>17</v>
      </c>
    </row>
    <row r="84" spans="1:8" x14ac:dyDescent="0.25">
      <c r="A84" t="s">
        <v>17</v>
      </c>
      <c r="F84">
        <v>2.515625</v>
      </c>
      <c r="H84">
        <v>3.1076666666666664</v>
      </c>
    </row>
    <row r="85" spans="1:8" x14ac:dyDescent="0.25">
      <c r="A85">
        <v>6.0921874999999996</v>
      </c>
      <c r="C85">
        <v>6.2131666666666696</v>
      </c>
      <c r="F85">
        <v>8.0784802257563543E-2</v>
      </c>
      <c r="H85">
        <v>0.22448655408055854</v>
      </c>
    </row>
    <row r="86" spans="1:8" x14ac:dyDescent="0.25">
      <c r="A86">
        <v>0.25680712459655747</v>
      </c>
      <c r="C86">
        <v>0.46617015253135935</v>
      </c>
      <c r="F86">
        <v>8</v>
      </c>
      <c r="H86">
        <v>5</v>
      </c>
    </row>
    <row r="87" spans="1:8" x14ac:dyDescent="0.25">
      <c r="A87">
        <v>8</v>
      </c>
      <c r="C87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sqref="A1:L27"/>
    </sheetView>
  </sheetViews>
  <sheetFormatPr defaultColWidth="8.81640625" defaultRowHeight="14.5" x14ac:dyDescent="0.35"/>
  <cols>
    <col min="1" max="1" width="8.81640625" style="8"/>
  </cols>
  <sheetData>
    <row r="1" spans="1:12" x14ac:dyDescent="0.25">
      <c r="B1" s="4" t="s">
        <v>0</v>
      </c>
      <c r="C1" s="8" t="s">
        <v>9</v>
      </c>
      <c r="D1" s="8" t="s">
        <v>10</v>
      </c>
      <c r="E1" s="8" t="s">
        <v>16</v>
      </c>
      <c r="F1">
        <v>0</v>
      </c>
      <c r="G1">
        <v>4</v>
      </c>
      <c r="H1">
        <f>G1+4</f>
        <v>8</v>
      </c>
      <c r="I1" s="8">
        <f t="shared" ref="I1:L1" si="0">H1+4</f>
        <v>12</v>
      </c>
      <c r="J1" s="8">
        <f t="shared" si="0"/>
        <v>16</v>
      </c>
      <c r="K1" s="8">
        <f t="shared" si="0"/>
        <v>20</v>
      </c>
      <c r="L1" s="8">
        <f t="shared" si="0"/>
        <v>24</v>
      </c>
    </row>
    <row r="2" spans="1:12" x14ac:dyDescent="0.25">
      <c r="A2" s="8">
        <v>2</v>
      </c>
      <c r="B2" s="5">
        <v>1</v>
      </c>
      <c r="C2" s="8" t="s">
        <v>11</v>
      </c>
      <c r="D2" s="8" t="s">
        <v>12</v>
      </c>
      <c r="E2" s="8" t="s">
        <v>17</v>
      </c>
      <c r="F2">
        <f>'VonFrey Baseline'!L2</f>
        <v>5.9249999999999998</v>
      </c>
      <c r="G2" s="8">
        <f>VonfreyTimepoint4!L2</f>
        <v>4.75</v>
      </c>
      <c r="H2" s="8">
        <f>VonfreyTimepoint8!L2</f>
        <v>4.1550000000000002</v>
      </c>
      <c r="I2" s="8">
        <f>Vonfrey12!L2</f>
        <v>5.0049999999999999</v>
      </c>
      <c r="J2" s="8">
        <f>Vonfrey16!L2</f>
        <v>7.919999999999999</v>
      </c>
      <c r="K2" s="8">
        <f>Vonfrey20!L2</f>
        <v>4.6749999999999998</v>
      </c>
      <c r="L2" s="8">
        <f>Vonfrey24!L2</f>
        <v>4.8933333333333335</v>
      </c>
    </row>
    <row r="3" spans="1:12" x14ac:dyDescent="0.25">
      <c r="A3" s="8">
        <v>1</v>
      </c>
      <c r="B3" s="5">
        <v>2</v>
      </c>
      <c r="C3" s="8" t="s">
        <v>11</v>
      </c>
      <c r="D3" s="8" t="s">
        <v>13</v>
      </c>
      <c r="E3" s="8" t="s">
        <v>17</v>
      </c>
      <c r="F3" s="8">
        <f>'VonFrey Baseline'!L3</f>
        <v>8.8000000000000007</v>
      </c>
      <c r="G3" s="8">
        <f>VonfreyTimepoint4!L3</f>
        <v>6.7799999999999994</v>
      </c>
      <c r="H3" s="8">
        <f>VonfreyTimepoint8!L3</f>
        <v>6.9525000000000006</v>
      </c>
      <c r="I3" s="8">
        <f>Vonfrey12!L3</f>
        <v>6.4649999999999999</v>
      </c>
      <c r="J3" s="8">
        <f>Vonfrey16!L3</f>
        <v>6.4025000000000007</v>
      </c>
      <c r="K3" s="8">
        <f>Vonfrey20!L3</f>
        <v>5.9574999999999996</v>
      </c>
      <c r="L3" s="8">
        <f>Vonfrey24!L3</f>
        <v>7.28</v>
      </c>
    </row>
    <row r="4" spans="1:12" x14ac:dyDescent="0.25">
      <c r="A4" s="8">
        <v>3</v>
      </c>
      <c r="B4" s="5">
        <v>3</v>
      </c>
      <c r="C4" s="8" t="s">
        <v>11</v>
      </c>
      <c r="D4" s="8" t="s">
        <v>13</v>
      </c>
      <c r="E4" s="8" t="s">
        <v>18</v>
      </c>
      <c r="F4" s="8">
        <f>'VonFrey Baseline'!L4</f>
        <v>6.1000000000000005</v>
      </c>
      <c r="G4" s="8">
        <f>VonfreyTimepoint4!L4</f>
        <v>3.3449999999999998</v>
      </c>
      <c r="H4" s="8">
        <f>VonfreyTimepoint8!L4</f>
        <v>3.585</v>
      </c>
      <c r="I4" s="8">
        <f>Vonfrey12!L4</f>
        <v>3.125</v>
      </c>
      <c r="J4" s="8">
        <f>Vonfrey16!L4</f>
        <v>1.6575</v>
      </c>
      <c r="K4" s="8">
        <f>Vonfrey20!L4</f>
        <v>4.0049999999999999</v>
      </c>
      <c r="L4" s="8">
        <f>Vonfrey24!L4</f>
        <v>2.27</v>
      </c>
    </row>
    <row r="5" spans="1:12" x14ac:dyDescent="0.25">
      <c r="A5" s="8">
        <v>2</v>
      </c>
      <c r="B5" s="5">
        <v>4</v>
      </c>
      <c r="C5" s="8" t="s">
        <v>11</v>
      </c>
      <c r="D5" s="8" t="s">
        <v>12</v>
      </c>
      <c r="E5" s="8" t="s">
        <v>17</v>
      </c>
      <c r="F5" s="8">
        <f>'VonFrey Baseline'!L5</f>
        <v>7.55</v>
      </c>
      <c r="G5" s="8">
        <f>VonfreyTimepoint4!L5</f>
        <v>5.8674999999999997</v>
      </c>
      <c r="H5" s="8">
        <f>VonfreyTimepoint8!L5</f>
        <v>6.7650000000000006</v>
      </c>
      <c r="I5" s="8">
        <f>Vonfrey12!L5</f>
        <v>7.2575000000000003</v>
      </c>
      <c r="J5" s="8">
        <f>Vonfrey16!L5</f>
        <v>5.6574999999999998</v>
      </c>
      <c r="K5" s="8">
        <f>Vonfrey20!L5</f>
        <v>6.7050000000000001</v>
      </c>
      <c r="L5" s="8">
        <f>Vonfrey24!L5</f>
        <v>7.0274999999999999</v>
      </c>
    </row>
    <row r="6" spans="1:12" x14ac:dyDescent="0.25">
      <c r="A6" s="8">
        <v>1</v>
      </c>
      <c r="B6" s="5">
        <v>5</v>
      </c>
      <c r="C6" s="8" t="s">
        <v>11</v>
      </c>
      <c r="D6" s="8" t="s">
        <v>13</v>
      </c>
      <c r="E6" s="8" t="s">
        <v>17</v>
      </c>
      <c r="F6" s="8">
        <f>'VonFrey Baseline'!L6</f>
        <v>4.0666666666666664</v>
      </c>
      <c r="G6" s="8">
        <f>VonfreyTimepoint4!L6</f>
        <v>5.3674999999999997</v>
      </c>
      <c r="H6" s="8">
        <f>VonfreyTimepoint8!L6</f>
        <v>3.09</v>
      </c>
      <c r="I6" s="8">
        <f>Vonfrey12!L6</f>
        <v>3.5975000000000001</v>
      </c>
      <c r="J6" s="8">
        <f>Vonfrey16!L6</f>
        <v>6.64</v>
      </c>
      <c r="K6" s="8">
        <f>Vonfrey20!L6</f>
        <v>6.1733333333333329</v>
      </c>
      <c r="L6" s="8">
        <f>Vonfrey24!L6</f>
        <v>6.003333333333333</v>
      </c>
    </row>
    <row r="7" spans="1:12" x14ac:dyDescent="0.25">
      <c r="A7" s="8">
        <v>1</v>
      </c>
      <c r="B7" s="5">
        <v>6</v>
      </c>
      <c r="C7" s="8" t="s">
        <v>14</v>
      </c>
      <c r="D7" s="8" t="s">
        <v>13</v>
      </c>
      <c r="E7" s="8" t="s">
        <v>17</v>
      </c>
      <c r="F7" s="8">
        <f>'VonFrey Baseline'!L7</f>
        <v>6.1499999999999995</v>
      </c>
      <c r="G7" s="8">
        <f>VonfreyTimepoint4!L7</f>
        <v>3.5466666666666669</v>
      </c>
      <c r="H7" s="8">
        <f>VonfreyTimepoint8!L7</f>
        <v>4.9625000000000004</v>
      </c>
      <c r="I7" s="8">
        <f>Vonfrey12!L7</f>
        <v>6.3849999999999998</v>
      </c>
      <c r="J7" s="8">
        <f>Vonfrey16!L7</f>
        <v>6.2899999999999991</v>
      </c>
      <c r="K7" s="8">
        <f>Vonfrey20!L7</f>
        <v>5.9866666666666672</v>
      </c>
      <c r="L7" s="8">
        <f>Vonfrey24!L7</f>
        <v>5.0566666666666658</v>
      </c>
    </row>
    <row r="8" spans="1:12" x14ac:dyDescent="0.25">
      <c r="A8" s="8">
        <v>2</v>
      </c>
      <c r="B8" s="5">
        <v>7</v>
      </c>
      <c r="C8" s="8" t="s">
        <v>14</v>
      </c>
      <c r="D8" s="8" t="s">
        <v>12</v>
      </c>
      <c r="E8" s="8" t="s">
        <v>17</v>
      </c>
      <c r="F8" s="8">
        <f>'VonFrey Baseline'!L8</f>
        <v>7.6749999999999998</v>
      </c>
      <c r="G8" s="8">
        <f>VonfreyTimepoint4!L8</f>
        <v>6.3950000000000005</v>
      </c>
      <c r="H8" s="8">
        <f>VonfreyTimepoint8!L8</f>
        <v>5.7649999999999997</v>
      </c>
      <c r="I8" s="8">
        <f>Vonfrey12!L8</f>
        <v>5.3150000000000004</v>
      </c>
      <c r="J8" s="8">
        <f>Vonfrey16!L8</f>
        <v>6.0350000000000001</v>
      </c>
      <c r="K8" s="8">
        <f>Vonfrey20!L8</f>
        <v>8.0133333333333336</v>
      </c>
      <c r="L8" s="8">
        <f>Vonfrey24!L8</f>
        <v>7.48</v>
      </c>
    </row>
    <row r="9" spans="1:12" x14ac:dyDescent="0.25">
      <c r="A9" s="8">
        <v>1</v>
      </c>
      <c r="B9" s="5">
        <v>8</v>
      </c>
      <c r="C9" s="8" t="s">
        <v>14</v>
      </c>
      <c r="D9" s="8" t="s">
        <v>13</v>
      </c>
      <c r="E9" s="8" t="s">
        <v>17</v>
      </c>
      <c r="F9" s="8">
        <f>'VonFrey Baseline'!L9</f>
        <v>6.7</v>
      </c>
      <c r="G9" s="8">
        <f>VonfreyTimepoint4!L9</f>
        <v>4.5599999999999996</v>
      </c>
      <c r="H9" s="8">
        <f>VonfreyTimepoint8!L9</f>
        <v>3.0325000000000002</v>
      </c>
      <c r="I9" s="8">
        <f>Vonfrey12!L9</f>
        <v>3.9124999999999996</v>
      </c>
      <c r="J9" s="8">
        <f>Vonfrey16!L9</f>
        <v>6.17</v>
      </c>
      <c r="K9" s="8">
        <f>Vonfrey20!L9</f>
        <v>6.0325000000000006</v>
      </c>
      <c r="L9" s="8">
        <f>Vonfrey24!L9</f>
        <v>5.8525000000000009</v>
      </c>
    </row>
    <row r="10" spans="1:12" x14ac:dyDescent="0.25">
      <c r="A10" s="8">
        <v>4</v>
      </c>
      <c r="B10" s="5">
        <v>9</v>
      </c>
      <c r="C10" s="8" t="s">
        <v>14</v>
      </c>
      <c r="D10" s="8" t="s">
        <v>12</v>
      </c>
      <c r="E10" s="8" t="s">
        <v>18</v>
      </c>
      <c r="F10" s="8">
        <f>'VonFrey Baseline'!L10</f>
        <v>6.5</v>
      </c>
      <c r="G10" s="8">
        <f>VonfreyTimepoint4!L10</f>
        <v>4.24</v>
      </c>
      <c r="H10" s="8">
        <f>VonfreyTimepoint8!L10</f>
        <v>2.52</v>
      </c>
      <c r="I10" s="8">
        <f>Vonfrey12!L10</f>
        <v>1.81</v>
      </c>
      <c r="J10" s="8">
        <f>Vonfrey16!L10</f>
        <v>2.1149999999999998</v>
      </c>
      <c r="K10" s="8">
        <f>Vonfrey20!L10</f>
        <v>1.5875000000000001</v>
      </c>
      <c r="L10" s="8">
        <f>Vonfrey24!L10</f>
        <v>1.5566666666666666</v>
      </c>
    </row>
    <row r="11" spans="1:12" x14ac:dyDescent="0.25">
      <c r="A11" s="8">
        <v>1</v>
      </c>
      <c r="B11" s="5">
        <v>10</v>
      </c>
      <c r="C11" s="8" t="s">
        <v>14</v>
      </c>
      <c r="D11" s="8" t="s">
        <v>13</v>
      </c>
      <c r="E11" s="8" t="s">
        <v>17</v>
      </c>
      <c r="F11" s="8">
        <f>'VonFrey Baseline'!L11</f>
        <v>7.4249999999999998</v>
      </c>
      <c r="G11" s="8">
        <f>VonfreyTimepoint4!L11</f>
        <v>5.1274999999999995</v>
      </c>
      <c r="H11" s="8">
        <f>VonfreyTimepoint8!L11</f>
        <v>5.7025000000000006</v>
      </c>
      <c r="I11" s="8">
        <f>Vonfrey12!L11</f>
        <v>4.96</v>
      </c>
      <c r="J11" s="8">
        <f>Vonfrey16!L11</f>
        <v>5.5625</v>
      </c>
      <c r="K11" s="8">
        <f>Vonfrey20!L11</f>
        <v>4.293333333333333</v>
      </c>
      <c r="L11" s="8">
        <f>Vonfrey24!L11</f>
        <v>6.1175000000000006</v>
      </c>
    </row>
    <row r="12" spans="1:12" x14ac:dyDescent="0.25">
      <c r="A12" s="8">
        <v>4</v>
      </c>
      <c r="B12" s="5">
        <v>11</v>
      </c>
      <c r="C12" s="8" t="s">
        <v>14</v>
      </c>
      <c r="D12" s="8" t="s">
        <v>12</v>
      </c>
      <c r="E12" s="8" t="s">
        <v>18</v>
      </c>
      <c r="F12" s="8">
        <f>'VonFrey Baseline'!L12</f>
        <v>8.625</v>
      </c>
      <c r="G12" s="8">
        <f>VonfreyTimepoint4!L12</f>
        <v>3.2774999999999999</v>
      </c>
      <c r="H12" s="8">
        <f>VonfreyTimepoint8!L12</f>
        <v>3.38</v>
      </c>
      <c r="I12" s="8">
        <f>Vonfrey12!L12</f>
        <v>3.15</v>
      </c>
      <c r="J12" s="8">
        <f>Vonfrey16!L12</f>
        <v>2.6524999999999999</v>
      </c>
      <c r="K12" s="8">
        <f>Vonfrey20!L12</f>
        <v>1.855</v>
      </c>
      <c r="L12" s="8">
        <f>Vonfrey24!L12</f>
        <v>2.2800000000000002</v>
      </c>
    </row>
    <row r="13" spans="1:12" x14ac:dyDescent="0.25">
      <c r="A13" s="8">
        <v>1</v>
      </c>
      <c r="B13" s="5">
        <v>12</v>
      </c>
      <c r="C13" s="8" t="s">
        <v>14</v>
      </c>
      <c r="D13" s="8" t="s">
        <v>13</v>
      </c>
      <c r="E13" s="8" t="s">
        <v>17</v>
      </c>
      <c r="F13" s="8">
        <f>'VonFrey Baseline'!L13</f>
        <v>6.95</v>
      </c>
      <c r="G13" s="8">
        <f>VonfreyTimepoint4!L13</f>
        <v>6.5024999999999995</v>
      </c>
      <c r="H13" s="8">
        <f>VonfreyTimepoint8!L13</f>
        <v>5.5274999999999999</v>
      </c>
      <c r="I13" s="8">
        <f>Vonfrey12!L13</f>
        <v>6.1549999999999994</v>
      </c>
      <c r="J13" s="8">
        <f>Vonfrey16!L13</f>
        <v>7.4824999999999999</v>
      </c>
      <c r="K13" s="8">
        <f>Vonfrey20!L13</f>
        <v>6.5449999999999999</v>
      </c>
      <c r="L13" s="8">
        <f>Vonfrey24!L13</f>
        <v>6.79</v>
      </c>
    </row>
    <row r="14" spans="1:12" x14ac:dyDescent="0.25">
      <c r="A14" s="8">
        <v>4</v>
      </c>
      <c r="B14" s="5">
        <v>13</v>
      </c>
      <c r="C14" s="8" t="s">
        <v>14</v>
      </c>
      <c r="D14" s="8" t="s">
        <v>12</v>
      </c>
      <c r="E14" s="8" t="s">
        <v>18</v>
      </c>
      <c r="F14" s="8">
        <f>'VonFrey Baseline'!L14</f>
        <v>8.125</v>
      </c>
      <c r="G14" s="8">
        <f>VonfreyTimepoint4!L14</f>
        <v>2.7800000000000002</v>
      </c>
      <c r="H14" s="8">
        <f>VonfreyTimepoint8!L14</f>
        <v>3.5874999999999999</v>
      </c>
      <c r="I14" s="8">
        <f>Vonfrey12!L14</f>
        <v>2.7225000000000001</v>
      </c>
      <c r="J14" s="8">
        <f>Vonfrey16!L14</f>
        <v>2.2949999999999999</v>
      </c>
      <c r="K14" s="8">
        <f>Vonfrey20!L14</f>
        <v>2.9750000000000001</v>
      </c>
      <c r="L14" s="8">
        <f>Vonfrey24!L14</f>
        <v>2.34</v>
      </c>
    </row>
    <row r="15" spans="1:12" x14ac:dyDescent="0.25">
      <c r="A15" s="8">
        <v>3</v>
      </c>
      <c r="B15" s="5">
        <v>14</v>
      </c>
      <c r="C15" s="8" t="s">
        <v>14</v>
      </c>
      <c r="D15" s="8" t="s">
        <v>13</v>
      </c>
      <c r="E15" s="8" t="s">
        <v>18</v>
      </c>
      <c r="F15" s="8">
        <f>'VonFrey Baseline'!L15</f>
        <v>6.4049999999999994</v>
      </c>
      <c r="G15" s="8">
        <f>VonfreyTimepoint4!L15</f>
        <v>3.4775</v>
      </c>
      <c r="H15" s="8">
        <f>VonfreyTimepoint8!L15</f>
        <v>3.0900000000000003</v>
      </c>
      <c r="I15" s="8">
        <f>Vonfrey12!L15</f>
        <v>2.56</v>
      </c>
      <c r="J15" s="8">
        <f>Vonfrey16!L15</f>
        <v>2.1924999999999999</v>
      </c>
      <c r="K15" s="8">
        <f>Vonfrey20!L15</f>
        <v>2.5274999999999999</v>
      </c>
      <c r="L15" s="8">
        <f>Vonfrey24!L15</f>
        <v>2.3875000000000002</v>
      </c>
    </row>
    <row r="16" spans="1:12" x14ac:dyDescent="0.25">
      <c r="A16" s="8">
        <v>3</v>
      </c>
      <c r="B16" s="5">
        <v>15</v>
      </c>
      <c r="C16" s="8" t="s">
        <v>14</v>
      </c>
      <c r="D16" s="8" t="s">
        <v>13</v>
      </c>
      <c r="E16" s="8" t="s">
        <v>18</v>
      </c>
      <c r="F16" s="8">
        <f>'VonFrey Baseline'!L16</f>
        <v>5.7524999999999995</v>
      </c>
      <c r="G16" s="8">
        <f>VonfreyTimepoint4!L16</f>
        <v>4.1099999999999994</v>
      </c>
      <c r="H16" s="8">
        <f>VonfreyTimepoint8!L16</f>
        <v>2.7974999999999999</v>
      </c>
      <c r="I16" s="8">
        <f>Vonfrey12!L16</f>
        <v>2.4649999999999999</v>
      </c>
      <c r="J16" s="8">
        <f>Vonfrey16!L16</f>
        <v>1.8900000000000001</v>
      </c>
      <c r="K16" s="8">
        <f>Vonfrey20!L16</f>
        <v>2.8275000000000001</v>
      </c>
      <c r="L16" s="8">
        <f>Vonfrey24!L16</f>
        <v>2.3624999999999998</v>
      </c>
    </row>
    <row r="17" spans="1:12" x14ac:dyDescent="0.25">
      <c r="A17" s="8">
        <v>3</v>
      </c>
      <c r="B17" s="5">
        <v>16</v>
      </c>
      <c r="C17" s="8" t="s">
        <v>14</v>
      </c>
      <c r="D17" s="8" t="s">
        <v>13</v>
      </c>
      <c r="E17" s="8" t="s">
        <v>18</v>
      </c>
      <c r="F17" s="8">
        <f>'VonFrey Baseline'!L17</f>
        <v>4.6875</v>
      </c>
      <c r="G17" s="8">
        <f>VonfreyTimepoint4!L17</f>
        <v>2.0875000000000004</v>
      </c>
      <c r="H17" s="8">
        <f>VonfreyTimepoint8!L17</f>
        <v>3.29</v>
      </c>
      <c r="I17" s="8">
        <f>Vonfrey12!L17</f>
        <v>1.8149999999999999</v>
      </c>
      <c r="J17" s="8">
        <f>Vonfrey16!L17</f>
        <v>2.855</v>
      </c>
      <c r="K17" s="8">
        <f>Vonfrey20!L17</f>
        <v>1.9000000000000001</v>
      </c>
      <c r="L17" s="8">
        <f>Vonfrey24!L17</f>
        <v>2.4750000000000001</v>
      </c>
    </row>
    <row r="18" spans="1:12" x14ac:dyDescent="0.25">
      <c r="A18" s="8">
        <v>2</v>
      </c>
      <c r="B18" s="5">
        <v>17</v>
      </c>
      <c r="C18" s="8" t="s">
        <v>14</v>
      </c>
      <c r="D18" s="8" t="s">
        <v>12</v>
      </c>
      <c r="E18" s="8" t="s">
        <v>17</v>
      </c>
      <c r="F18" s="8">
        <f>'VonFrey Baseline'!L18</f>
        <v>7.2750000000000004</v>
      </c>
      <c r="G18" s="8">
        <f>VonfreyTimepoint4!L18</f>
        <v>4.5925000000000002</v>
      </c>
      <c r="H18" s="8">
        <f>VonfreyTimepoint8!L18</f>
        <v>6.7325000000000008</v>
      </c>
      <c r="I18" s="8">
        <f>Vonfrey12!L18</f>
        <v>5.1066666666666665</v>
      </c>
      <c r="J18" s="8">
        <f>Vonfrey16!L18</f>
        <v>5.543333333333333</v>
      </c>
      <c r="K18" s="8">
        <f>Vonfrey20!L18</f>
        <v>5.5950000000000006</v>
      </c>
      <c r="L18" s="8">
        <f>Vonfrey24!L18</f>
        <v>5.9850000000000003</v>
      </c>
    </row>
    <row r="19" spans="1:12" x14ac:dyDescent="0.25">
      <c r="A19" s="8">
        <v>3</v>
      </c>
      <c r="B19" s="5">
        <v>18</v>
      </c>
      <c r="C19" s="8" t="s">
        <v>14</v>
      </c>
      <c r="D19" s="8" t="s">
        <v>13</v>
      </c>
      <c r="E19" s="8" t="s">
        <v>18</v>
      </c>
      <c r="F19" s="8">
        <f>'VonFrey Baseline'!L19</f>
        <v>8</v>
      </c>
      <c r="G19" s="8">
        <f>VonfreyTimepoint4!L19</f>
        <v>2.8925000000000001</v>
      </c>
      <c r="H19" s="8">
        <f>VonfreyTimepoint8!L19</f>
        <v>3.2675000000000001</v>
      </c>
      <c r="I19" s="8">
        <f>Vonfrey12!L19</f>
        <v>1.9644999999999999</v>
      </c>
      <c r="J19" s="8">
        <f>Vonfrey16!L19</f>
        <v>2.1975000000000002</v>
      </c>
      <c r="K19" s="8">
        <f>Vonfrey20!L19</f>
        <v>3.14</v>
      </c>
      <c r="L19" s="8">
        <f>Vonfrey24!L19</f>
        <v>2.4474999999999998</v>
      </c>
    </row>
    <row r="20" spans="1:12" x14ac:dyDescent="0.25">
      <c r="A20" s="8">
        <v>4</v>
      </c>
      <c r="B20" s="5">
        <v>19</v>
      </c>
      <c r="C20" s="8" t="s">
        <v>11</v>
      </c>
      <c r="D20" s="8" t="s">
        <v>12</v>
      </c>
      <c r="E20" s="8" t="s">
        <v>18</v>
      </c>
      <c r="F20" s="8">
        <f>'VonFrey Baseline'!L20</f>
        <v>6.8224999999999998</v>
      </c>
      <c r="G20" s="8">
        <f>VonfreyTimepoint4!L20</f>
        <v>2.6974999999999998</v>
      </c>
      <c r="H20" s="8">
        <f>VonfreyTimepoint8!L20</f>
        <v>2.1924999999999999</v>
      </c>
      <c r="I20" s="8">
        <f>Vonfrey12!L20</f>
        <v>2.6949999999999998</v>
      </c>
      <c r="J20" s="8">
        <f>Vonfrey16!L20</f>
        <v>2.4449999999999998</v>
      </c>
      <c r="K20" s="8">
        <f>Vonfrey20!L20</f>
        <v>2.4400000000000004</v>
      </c>
      <c r="L20" s="8">
        <f>Vonfrey24!L20</f>
        <v>2.5849999999999995</v>
      </c>
    </row>
    <row r="21" spans="1:12" x14ac:dyDescent="0.25">
      <c r="A21" s="8">
        <v>3</v>
      </c>
      <c r="B21" s="5">
        <v>20</v>
      </c>
      <c r="C21" s="8" t="s">
        <v>11</v>
      </c>
      <c r="D21" s="8" t="s">
        <v>13</v>
      </c>
      <c r="E21" s="8" t="s">
        <v>18</v>
      </c>
      <c r="F21" s="8">
        <f>'VonFrey Baseline'!L21</f>
        <v>4.1150000000000002</v>
      </c>
      <c r="G21" s="8">
        <f>VonfreyTimepoint4!L21</f>
        <v>1.9350000000000001</v>
      </c>
      <c r="H21" s="8">
        <f>VonfreyTimepoint8!L21</f>
        <v>2.4350000000000001</v>
      </c>
      <c r="I21" s="8">
        <f>Vonfrey12!L21</f>
        <v>2.1225000000000001</v>
      </c>
      <c r="J21" s="8">
        <f>Vonfrey16!L21</f>
        <v>2.085</v>
      </c>
      <c r="K21" s="8">
        <f>Vonfrey20!L21</f>
        <v>2.375</v>
      </c>
      <c r="L21" s="8">
        <f>Vonfrey24!L21</f>
        <v>1.7875000000000001</v>
      </c>
    </row>
    <row r="22" spans="1:12" x14ac:dyDescent="0.25">
      <c r="A22" s="8">
        <v>3</v>
      </c>
      <c r="B22" s="5">
        <v>21</v>
      </c>
      <c r="C22" s="8" t="s">
        <v>11</v>
      </c>
      <c r="D22" s="8" t="s">
        <v>13</v>
      </c>
      <c r="E22" s="8" t="s">
        <v>18</v>
      </c>
      <c r="F22" s="8">
        <f>'VonFrey Baseline'!L22</f>
        <v>6.2625000000000002</v>
      </c>
      <c r="G22" s="8">
        <f>VonfreyTimepoint4!L22</f>
        <v>3.29</v>
      </c>
      <c r="H22" s="8">
        <f>VonfreyTimepoint8!L22</f>
        <v>2.58</v>
      </c>
      <c r="I22" s="8">
        <f>Vonfrey12!L22</f>
        <v>1.5375000000000001</v>
      </c>
      <c r="J22" s="8">
        <f>Vonfrey16!L22</f>
        <v>1.9225000000000001</v>
      </c>
      <c r="K22" s="8">
        <f>Vonfrey20!L22</f>
        <v>2.6349999999999998</v>
      </c>
      <c r="L22" s="8">
        <f>Vonfrey24!L22</f>
        <v>1.7299999999999998</v>
      </c>
    </row>
    <row r="23" spans="1:12" x14ac:dyDescent="0.25">
      <c r="A23" s="8">
        <v>3</v>
      </c>
      <c r="B23" s="5">
        <v>22</v>
      </c>
      <c r="C23" s="8" t="s">
        <v>11</v>
      </c>
      <c r="D23" s="8" t="s">
        <v>13</v>
      </c>
      <c r="E23" s="8" t="s">
        <v>18</v>
      </c>
      <c r="F23" s="8">
        <f>'VonFrey Baseline'!L23</f>
        <v>5.7050000000000001</v>
      </c>
      <c r="G23" s="8">
        <f>VonfreyTimepoint4!L23</f>
        <v>3.4225000000000003</v>
      </c>
      <c r="H23" s="8">
        <f>VonfreyTimepoint8!L23</f>
        <v>3.2050000000000001</v>
      </c>
      <c r="I23" s="8">
        <f>Vonfrey12!L23</f>
        <v>2.0825</v>
      </c>
      <c r="J23" s="8">
        <f>Vonfrey16!L23</f>
        <v>2.4700000000000002</v>
      </c>
      <c r="K23" s="8">
        <f>Vonfrey20!L23</f>
        <v>2.4874999999999998</v>
      </c>
      <c r="L23" s="8">
        <f>Vonfrey24!L23</f>
        <v>2.3174999999999999</v>
      </c>
    </row>
    <row r="24" spans="1:12" x14ac:dyDescent="0.25">
      <c r="A24" s="8">
        <v>4</v>
      </c>
      <c r="B24" s="5">
        <v>23</v>
      </c>
      <c r="C24" s="8" t="s">
        <v>11</v>
      </c>
      <c r="D24" s="8" t="s">
        <v>12</v>
      </c>
      <c r="E24" s="8" t="s">
        <v>18</v>
      </c>
      <c r="F24" s="8">
        <f>'VonFrey Baseline'!L24</f>
        <v>7.1366666666666676</v>
      </c>
      <c r="G24" s="8">
        <f>VonfreyTimepoint4!L24</f>
        <v>2.6225000000000001</v>
      </c>
      <c r="H24" s="8">
        <f>VonfreyTimepoint8!L24</f>
        <v>2.5425000000000004</v>
      </c>
      <c r="I24" s="8">
        <f>Vonfrey12!L24</f>
        <v>1.7125000000000001</v>
      </c>
      <c r="J24" s="8">
        <f>Vonfrey16!L24</f>
        <v>3.2775000000000003</v>
      </c>
      <c r="K24" s="8">
        <f>Vonfrey20!L24</f>
        <v>2.7124999999999999</v>
      </c>
      <c r="L24" s="8">
        <f>Vonfrey24!L24</f>
        <v>2.5625</v>
      </c>
    </row>
    <row r="25" spans="1:12" x14ac:dyDescent="0.25">
      <c r="A25" s="8">
        <v>1</v>
      </c>
      <c r="B25" s="5">
        <v>24</v>
      </c>
      <c r="C25" s="8" t="s">
        <v>11</v>
      </c>
      <c r="D25" s="8" t="s">
        <v>13</v>
      </c>
      <c r="E25" s="8" t="s">
        <v>17</v>
      </c>
      <c r="F25" s="8">
        <f>'VonFrey Baseline'!L25</f>
        <v>4.4800000000000004</v>
      </c>
      <c r="G25" s="8">
        <f>VonfreyTimepoint4!L25</f>
        <v>2.69</v>
      </c>
      <c r="H25" s="8">
        <f>VonfreyTimepoint8!L25</f>
        <v>4.2666666666666666</v>
      </c>
      <c r="I25" s="8">
        <f>Vonfrey12!L25</f>
        <v>5.1825000000000001</v>
      </c>
      <c r="J25" s="8">
        <f>Vonfrey16!L25</f>
        <v>4.4533333333333331</v>
      </c>
      <c r="K25" s="8">
        <f>Vonfrey20!L25</f>
        <v>4.0766666666666671</v>
      </c>
      <c r="L25" s="8">
        <f>Vonfrey24!L25</f>
        <v>5.3149999999999995</v>
      </c>
    </row>
    <row r="26" spans="1:12" x14ac:dyDescent="0.25">
      <c r="A26" s="8">
        <v>1</v>
      </c>
      <c r="B26" s="5">
        <v>25</v>
      </c>
      <c r="C26" s="8" t="s">
        <v>11</v>
      </c>
      <c r="D26" s="8" t="s">
        <v>13</v>
      </c>
      <c r="E26" s="8" t="s">
        <v>17</v>
      </c>
      <c r="F26" s="8">
        <f>'VonFrey Baseline'!L26</f>
        <v>6.8225000000000007</v>
      </c>
      <c r="G26" s="8">
        <f>VonfreyTimepoint4!L26</f>
        <v>3.7975000000000003</v>
      </c>
      <c r="H26" s="8">
        <f>VonfreyTimepoint8!L26</f>
        <v>6.4325000000000001</v>
      </c>
      <c r="I26" s="8">
        <f>Vonfrey12!L26</f>
        <v>5.9899999999999993</v>
      </c>
      <c r="J26" s="8">
        <f>Vonfrey16!L26</f>
        <v>5.1875</v>
      </c>
      <c r="K26" s="8">
        <f>Vonfrey20!L26</f>
        <v>7.5666666666666664</v>
      </c>
      <c r="L26" s="8">
        <f>Vonfrey24!L26</f>
        <v>6.3224999999999998</v>
      </c>
    </row>
    <row r="27" spans="1:12" x14ac:dyDescent="0.25">
      <c r="A27" s="8">
        <v>2</v>
      </c>
      <c r="B27" s="5">
        <v>26</v>
      </c>
      <c r="C27" s="8" t="s">
        <v>11</v>
      </c>
      <c r="D27" s="8" t="s">
        <v>12</v>
      </c>
      <c r="E27" s="8" t="s">
        <v>17</v>
      </c>
      <c r="F27" s="8">
        <f>'VonFrey Baseline'!L27</f>
        <v>7.8549999999999995</v>
      </c>
      <c r="G27" s="8">
        <f>VonfreyTimepoint4!L27</f>
        <v>4.8875000000000002</v>
      </c>
      <c r="H27" s="8">
        <f>VonfreyTimepoint8!L27</f>
        <v>6.5750000000000002</v>
      </c>
      <c r="I27" s="8">
        <f>Vonfrey12!L27</f>
        <v>7.74</v>
      </c>
      <c r="J27" s="8">
        <f>Vonfrey16!L27</f>
        <v>6.15</v>
      </c>
      <c r="K27" s="8">
        <f>Vonfrey20!L27</f>
        <v>6.4249999999999998</v>
      </c>
      <c r="L27" s="8">
        <f>Vonfrey24!L27</f>
        <v>5.68</v>
      </c>
    </row>
    <row r="28" spans="1:12" x14ac:dyDescent="0.25">
      <c r="F2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7" sqref="A1:L27"/>
    </sheetView>
  </sheetViews>
  <sheetFormatPr defaultColWidth="8.81640625" defaultRowHeight="14.5" x14ac:dyDescent="0.35"/>
  <sheetData>
    <row r="1" spans="1:12" x14ac:dyDescent="0.25">
      <c r="A1" s="8"/>
      <c r="B1" s="4" t="s">
        <v>0</v>
      </c>
      <c r="C1" s="8" t="s">
        <v>9</v>
      </c>
      <c r="D1" s="8" t="s">
        <v>10</v>
      </c>
      <c r="E1" s="8" t="s">
        <v>16</v>
      </c>
      <c r="F1" s="8">
        <v>0</v>
      </c>
      <c r="G1" s="8">
        <v>4</v>
      </c>
      <c r="H1" s="8">
        <f>G1+4</f>
        <v>8</v>
      </c>
      <c r="I1" s="8">
        <f t="shared" ref="I1:L1" si="0">H1+4</f>
        <v>12</v>
      </c>
      <c r="J1" s="8">
        <f t="shared" si="0"/>
        <v>16</v>
      </c>
      <c r="K1" s="8">
        <f t="shared" si="0"/>
        <v>20</v>
      </c>
      <c r="L1" s="8">
        <f t="shared" si="0"/>
        <v>24</v>
      </c>
    </row>
    <row r="2" spans="1:12" x14ac:dyDescent="0.25">
      <c r="A2" s="8">
        <v>1</v>
      </c>
      <c r="B2" s="5">
        <v>2</v>
      </c>
      <c r="C2" s="8" t="s">
        <v>11</v>
      </c>
      <c r="D2" s="8" t="s">
        <v>13</v>
      </c>
      <c r="E2" s="8" t="s">
        <v>17</v>
      </c>
      <c r="F2" s="8">
        <f>'VonFrey Baseline'!L3</f>
        <v>8.8000000000000007</v>
      </c>
      <c r="G2" s="8">
        <f>VonfreyTimepoint4!L3</f>
        <v>6.7799999999999994</v>
      </c>
      <c r="H2" s="8">
        <f>VonfreyTimepoint8!L3</f>
        <v>6.9525000000000006</v>
      </c>
      <c r="I2" s="8">
        <f>Vonfrey12!L3</f>
        <v>6.4649999999999999</v>
      </c>
      <c r="J2" s="8">
        <f>Vonfrey16!L3</f>
        <v>6.4025000000000007</v>
      </c>
      <c r="K2" s="8">
        <f>Vonfrey20!L3</f>
        <v>5.9574999999999996</v>
      </c>
      <c r="L2" s="8">
        <f>Vonfrey24!L3</f>
        <v>7.28</v>
      </c>
    </row>
    <row r="3" spans="1:12" x14ac:dyDescent="0.25">
      <c r="A3" s="8">
        <v>1</v>
      </c>
      <c r="B3" s="5">
        <v>5</v>
      </c>
      <c r="C3" s="8" t="s">
        <v>11</v>
      </c>
      <c r="D3" s="8" t="s">
        <v>13</v>
      </c>
      <c r="E3" s="8" t="s">
        <v>17</v>
      </c>
      <c r="F3" s="8">
        <f>'VonFrey Baseline'!L6</f>
        <v>4.0666666666666664</v>
      </c>
      <c r="G3" s="8">
        <f>VonfreyTimepoint4!L6</f>
        <v>5.3674999999999997</v>
      </c>
      <c r="H3" s="8">
        <f>VonfreyTimepoint8!L6</f>
        <v>3.09</v>
      </c>
      <c r="I3" s="8">
        <f>Vonfrey12!L6</f>
        <v>3.5975000000000001</v>
      </c>
      <c r="J3" s="8">
        <f>Vonfrey16!L6</f>
        <v>6.64</v>
      </c>
      <c r="K3" s="8">
        <f>Vonfrey20!L6</f>
        <v>6.1733333333333329</v>
      </c>
      <c r="L3" s="8">
        <f>Vonfrey24!L6</f>
        <v>6.003333333333333</v>
      </c>
    </row>
    <row r="4" spans="1:12" x14ac:dyDescent="0.25">
      <c r="A4" s="8">
        <v>1</v>
      </c>
      <c r="B4" s="5">
        <v>6</v>
      </c>
      <c r="C4" s="8" t="s">
        <v>14</v>
      </c>
      <c r="D4" s="8" t="s">
        <v>13</v>
      </c>
      <c r="E4" s="8" t="s">
        <v>17</v>
      </c>
      <c r="F4" s="8">
        <f>'VonFrey Baseline'!L7</f>
        <v>6.1499999999999995</v>
      </c>
      <c r="G4" s="8">
        <f>VonfreyTimepoint4!L7</f>
        <v>3.5466666666666669</v>
      </c>
      <c r="H4" s="8">
        <f>VonfreyTimepoint8!L7</f>
        <v>4.9625000000000004</v>
      </c>
      <c r="I4" s="8">
        <f>Vonfrey12!L7</f>
        <v>6.3849999999999998</v>
      </c>
      <c r="J4" s="8">
        <f>Vonfrey16!L7</f>
        <v>6.2899999999999991</v>
      </c>
      <c r="K4" s="8">
        <f>Vonfrey20!L7</f>
        <v>5.9866666666666672</v>
      </c>
      <c r="L4" s="8">
        <f>Vonfrey24!L7</f>
        <v>5.0566666666666658</v>
      </c>
    </row>
    <row r="5" spans="1:12" x14ac:dyDescent="0.25">
      <c r="A5" s="8">
        <v>1</v>
      </c>
      <c r="B5" s="5">
        <v>8</v>
      </c>
      <c r="C5" s="8" t="s">
        <v>14</v>
      </c>
      <c r="D5" s="8" t="s">
        <v>13</v>
      </c>
      <c r="E5" s="8" t="s">
        <v>17</v>
      </c>
      <c r="F5" s="8">
        <f>'VonFrey Baseline'!L9</f>
        <v>6.7</v>
      </c>
      <c r="G5" s="8">
        <f>VonfreyTimepoint4!L9</f>
        <v>4.5599999999999996</v>
      </c>
      <c r="H5" s="8">
        <f>VonfreyTimepoint8!L9</f>
        <v>3.0325000000000002</v>
      </c>
      <c r="I5" s="8">
        <f>Vonfrey12!L9</f>
        <v>3.9124999999999996</v>
      </c>
      <c r="J5" s="8">
        <f>Vonfrey16!L9</f>
        <v>6.17</v>
      </c>
      <c r="K5" s="8">
        <f>Vonfrey20!L9</f>
        <v>6.0325000000000006</v>
      </c>
      <c r="L5" s="8">
        <f>Vonfrey24!L9</f>
        <v>5.8525000000000009</v>
      </c>
    </row>
    <row r="6" spans="1:12" x14ac:dyDescent="0.25">
      <c r="A6" s="8">
        <v>1</v>
      </c>
      <c r="B6" s="5">
        <v>10</v>
      </c>
      <c r="C6" s="8" t="s">
        <v>14</v>
      </c>
      <c r="D6" s="8" t="s">
        <v>13</v>
      </c>
      <c r="E6" s="8" t="s">
        <v>17</v>
      </c>
      <c r="F6" s="8">
        <f>'VonFrey Baseline'!L11</f>
        <v>7.4249999999999998</v>
      </c>
      <c r="G6" s="8">
        <f>VonfreyTimepoint4!L11</f>
        <v>5.1274999999999995</v>
      </c>
      <c r="H6" s="8">
        <f>VonfreyTimepoint8!L11</f>
        <v>5.7025000000000006</v>
      </c>
      <c r="I6" s="8">
        <f>Vonfrey12!L11</f>
        <v>4.96</v>
      </c>
      <c r="J6" s="8">
        <f>Vonfrey16!L11</f>
        <v>5.5625</v>
      </c>
      <c r="K6" s="8">
        <f>Vonfrey20!L11</f>
        <v>4.293333333333333</v>
      </c>
      <c r="L6" s="8">
        <f>Vonfrey24!L11</f>
        <v>6.1175000000000006</v>
      </c>
    </row>
    <row r="7" spans="1:12" x14ac:dyDescent="0.25">
      <c r="A7" s="8">
        <v>1</v>
      </c>
      <c r="B7" s="5">
        <v>12</v>
      </c>
      <c r="C7" s="8" t="s">
        <v>14</v>
      </c>
      <c r="D7" s="8" t="s">
        <v>13</v>
      </c>
      <c r="E7" s="8" t="s">
        <v>17</v>
      </c>
      <c r="F7" s="8">
        <f>'VonFrey Baseline'!L13</f>
        <v>6.95</v>
      </c>
      <c r="G7" s="8">
        <f>VonfreyTimepoint4!L13</f>
        <v>6.5024999999999995</v>
      </c>
      <c r="H7" s="8">
        <f>VonfreyTimepoint8!L13</f>
        <v>5.5274999999999999</v>
      </c>
      <c r="I7" s="8">
        <f>Vonfrey12!L13</f>
        <v>6.1549999999999994</v>
      </c>
      <c r="J7" s="8">
        <f>Vonfrey16!L13</f>
        <v>7.4824999999999999</v>
      </c>
      <c r="K7" s="8">
        <f>Vonfrey20!L13</f>
        <v>6.5449999999999999</v>
      </c>
      <c r="L7" s="8">
        <f>Vonfrey24!L13</f>
        <v>6.79</v>
      </c>
    </row>
    <row r="8" spans="1:12" x14ac:dyDescent="0.25">
      <c r="A8" s="8">
        <v>1</v>
      </c>
      <c r="B8" s="5">
        <v>24</v>
      </c>
      <c r="C8" s="8" t="s">
        <v>11</v>
      </c>
      <c r="D8" s="8" t="s">
        <v>13</v>
      </c>
      <c r="E8" s="8" t="s">
        <v>17</v>
      </c>
      <c r="F8" s="8">
        <f>'VonFrey Baseline'!L25</f>
        <v>4.4800000000000004</v>
      </c>
      <c r="G8" s="8">
        <f>VonfreyTimepoint4!L25</f>
        <v>2.69</v>
      </c>
      <c r="H8" s="8">
        <f>VonfreyTimepoint8!L25</f>
        <v>4.2666666666666666</v>
      </c>
      <c r="I8" s="8">
        <f>Vonfrey12!L25</f>
        <v>5.1825000000000001</v>
      </c>
      <c r="J8" s="8">
        <f>Vonfrey16!L25</f>
        <v>4.4533333333333331</v>
      </c>
      <c r="K8" s="8">
        <f>Vonfrey20!L25</f>
        <v>4.0766666666666671</v>
      </c>
      <c r="L8" s="8">
        <f>Vonfrey24!L25</f>
        <v>5.3149999999999995</v>
      </c>
    </row>
    <row r="9" spans="1:12" x14ac:dyDescent="0.25">
      <c r="A9" s="8">
        <v>1</v>
      </c>
      <c r="B9" s="5">
        <v>25</v>
      </c>
      <c r="C9" s="8" t="s">
        <v>11</v>
      </c>
      <c r="D9" s="8" t="s">
        <v>13</v>
      </c>
      <c r="E9" s="8" t="s">
        <v>17</v>
      </c>
      <c r="F9" s="8">
        <f>'VonFrey Baseline'!L26</f>
        <v>6.8225000000000007</v>
      </c>
      <c r="G9" s="8">
        <f>VonfreyTimepoint4!L26</f>
        <v>3.7975000000000003</v>
      </c>
      <c r="H9" s="8">
        <f>VonfreyTimepoint8!L26</f>
        <v>6.4325000000000001</v>
      </c>
      <c r="I9" s="8">
        <f>Vonfrey12!L26</f>
        <v>5.9899999999999993</v>
      </c>
      <c r="J9" s="8">
        <f>Vonfrey16!L26</f>
        <v>5.1875</v>
      </c>
      <c r="K9" s="8">
        <f>Vonfrey20!L26</f>
        <v>7.5666666666666664</v>
      </c>
      <c r="L9" s="8">
        <f>Vonfrey24!L26</f>
        <v>6.3224999999999998</v>
      </c>
    </row>
    <row r="10" spans="1:12" x14ac:dyDescent="0.25">
      <c r="A10" s="8">
        <v>2</v>
      </c>
      <c r="B10" s="5">
        <v>1</v>
      </c>
      <c r="C10" s="8" t="s">
        <v>11</v>
      </c>
      <c r="D10" s="8" t="s">
        <v>12</v>
      </c>
      <c r="E10" s="8" t="s">
        <v>17</v>
      </c>
      <c r="F10" s="8">
        <f>'VonFrey Baseline'!L2</f>
        <v>5.9249999999999998</v>
      </c>
      <c r="G10" s="8">
        <f>VonfreyTimepoint4!L2</f>
        <v>4.75</v>
      </c>
      <c r="H10" s="8">
        <f>VonfreyTimepoint8!L2</f>
        <v>4.1550000000000002</v>
      </c>
      <c r="I10" s="8">
        <f>Vonfrey12!L2</f>
        <v>5.0049999999999999</v>
      </c>
      <c r="J10" s="8">
        <f>Vonfrey16!L2</f>
        <v>7.919999999999999</v>
      </c>
      <c r="K10" s="8">
        <f>Vonfrey20!L2</f>
        <v>4.6749999999999998</v>
      </c>
      <c r="L10" s="8">
        <f>Vonfrey24!L2</f>
        <v>4.8933333333333335</v>
      </c>
    </row>
    <row r="11" spans="1:12" x14ac:dyDescent="0.25">
      <c r="A11" s="8">
        <v>2</v>
      </c>
      <c r="B11" s="5">
        <v>4</v>
      </c>
      <c r="C11" s="8" t="s">
        <v>11</v>
      </c>
      <c r="D11" s="8" t="s">
        <v>12</v>
      </c>
      <c r="E11" s="8" t="s">
        <v>17</v>
      </c>
      <c r="F11" s="8">
        <f>'VonFrey Baseline'!L5</f>
        <v>7.55</v>
      </c>
      <c r="G11" s="8">
        <f>VonfreyTimepoint4!L5</f>
        <v>5.8674999999999997</v>
      </c>
      <c r="H11" s="8">
        <f>VonfreyTimepoint8!L5</f>
        <v>6.7650000000000006</v>
      </c>
      <c r="I11" s="8">
        <f>Vonfrey12!L5</f>
        <v>7.2575000000000003</v>
      </c>
      <c r="J11" s="8">
        <f>Vonfrey16!L5</f>
        <v>5.6574999999999998</v>
      </c>
      <c r="K11" s="8">
        <f>Vonfrey20!L5</f>
        <v>6.7050000000000001</v>
      </c>
      <c r="L11" s="8">
        <f>Vonfrey24!L5</f>
        <v>7.0274999999999999</v>
      </c>
    </row>
    <row r="12" spans="1:12" x14ac:dyDescent="0.25">
      <c r="A12" s="8">
        <v>2</v>
      </c>
      <c r="B12" s="5">
        <v>7</v>
      </c>
      <c r="C12" s="8" t="s">
        <v>14</v>
      </c>
      <c r="D12" s="8" t="s">
        <v>12</v>
      </c>
      <c r="E12" s="8" t="s">
        <v>17</v>
      </c>
      <c r="F12" s="8">
        <f>'VonFrey Baseline'!L8</f>
        <v>7.6749999999999998</v>
      </c>
      <c r="G12" s="8">
        <f>VonfreyTimepoint4!L8</f>
        <v>6.3950000000000005</v>
      </c>
      <c r="H12" s="8">
        <f>VonfreyTimepoint8!L8</f>
        <v>5.7649999999999997</v>
      </c>
      <c r="I12" s="8">
        <f>Vonfrey12!L8</f>
        <v>5.3150000000000004</v>
      </c>
      <c r="J12" s="8">
        <f>Vonfrey16!L8</f>
        <v>6.0350000000000001</v>
      </c>
      <c r="K12" s="8">
        <f>Vonfrey20!L8</f>
        <v>8.0133333333333336</v>
      </c>
      <c r="L12" s="8">
        <f>Vonfrey24!L8</f>
        <v>7.48</v>
      </c>
    </row>
    <row r="13" spans="1:12" x14ac:dyDescent="0.25">
      <c r="A13" s="8">
        <v>2</v>
      </c>
      <c r="B13" s="5">
        <v>17</v>
      </c>
      <c r="C13" s="8" t="s">
        <v>14</v>
      </c>
      <c r="D13" s="8" t="s">
        <v>12</v>
      </c>
      <c r="E13" s="8" t="s">
        <v>17</v>
      </c>
      <c r="F13" s="8">
        <f>'VonFrey Baseline'!L18</f>
        <v>7.2750000000000004</v>
      </c>
      <c r="G13" s="8">
        <f>VonfreyTimepoint4!L18</f>
        <v>4.5925000000000002</v>
      </c>
      <c r="H13" s="8">
        <f>VonfreyTimepoint8!L18</f>
        <v>6.7325000000000008</v>
      </c>
      <c r="I13" s="8">
        <f>Vonfrey12!L18</f>
        <v>5.1066666666666665</v>
      </c>
      <c r="J13" s="8">
        <f>Vonfrey16!L18</f>
        <v>5.543333333333333</v>
      </c>
      <c r="K13" s="8">
        <f>Vonfrey20!L18</f>
        <v>5.5950000000000006</v>
      </c>
      <c r="L13" s="8">
        <f>Vonfrey24!L18</f>
        <v>5.9850000000000003</v>
      </c>
    </row>
    <row r="14" spans="1:12" x14ac:dyDescent="0.25">
      <c r="A14" s="8">
        <v>2</v>
      </c>
      <c r="B14" s="5">
        <v>26</v>
      </c>
      <c r="C14" s="8" t="s">
        <v>11</v>
      </c>
      <c r="D14" s="8" t="s">
        <v>12</v>
      </c>
      <c r="E14" s="8" t="s">
        <v>17</v>
      </c>
      <c r="F14" s="8">
        <f>'VonFrey Baseline'!L27</f>
        <v>7.8549999999999995</v>
      </c>
      <c r="G14" s="8">
        <f>VonfreyTimepoint4!L27</f>
        <v>4.8875000000000002</v>
      </c>
      <c r="H14" s="8">
        <f>VonfreyTimepoint8!L27</f>
        <v>6.5750000000000002</v>
      </c>
      <c r="I14" s="8">
        <f>Vonfrey12!L27</f>
        <v>7.74</v>
      </c>
      <c r="J14" s="8">
        <f>Vonfrey16!L27</f>
        <v>6.15</v>
      </c>
      <c r="K14" s="8">
        <f>Vonfrey20!L27</f>
        <v>6.4249999999999998</v>
      </c>
      <c r="L14" s="8">
        <f>Vonfrey24!L27</f>
        <v>5.68</v>
      </c>
    </row>
    <row r="15" spans="1:12" x14ac:dyDescent="0.25">
      <c r="A15" s="8">
        <v>3</v>
      </c>
      <c r="B15" s="5">
        <v>3</v>
      </c>
      <c r="C15" s="8" t="s">
        <v>11</v>
      </c>
      <c r="D15" s="8" t="s">
        <v>13</v>
      </c>
      <c r="E15" s="8" t="s">
        <v>18</v>
      </c>
      <c r="F15" s="8">
        <f>'VonFrey Baseline'!L4</f>
        <v>6.1000000000000005</v>
      </c>
      <c r="G15" s="8">
        <f>VonfreyTimepoint4!L4</f>
        <v>3.3449999999999998</v>
      </c>
      <c r="H15" s="8">
        <f>VonfreyTimepoint8!L4</f>
        <v>3.585</v>
      </c>
      <c r="I15" s="8">
        <f>Vonfrey12!L4</f>
        <v>3.125</v>
      </c>
      <c r="J15" s="8">
        <f>Vonfrey16!L4</f>
        <v>1.6575</v>
      </c>
      <c r="K15" s="8">
        <f>Vonfrey20!L4</f>
        <v>4.0049999999999999</v>
      </c>
      <c r="L15" s="8">
        <f>Vonfrey24!L4</f>
        <v>2.27</v>
      </c>
    </row>
    <row r="16" spans="1:12" x14ac:dyDescent="0.25">
      <c r="A16" s="8">
        <v>3</v>
      </c>
      <c r="B16" s="5">
        <v>14</v>
      </c>
      <c r="C16" s="8" t="s">
        <v>14</v>
      </c>
      <c r="D16" s="8" t="s">
        <v>13</v>
      </c>
      <c r="E16" s="8" t="s">
        <v>18</v>
      </c>
      <c r="F16" s="8">
        <f>'VonFrey Baseline'!L15</f>
        <v>6.4049999999999994</v>
      </c>
      <c r="G16" s="8">
        <f>VonfreyTimepoint4!L15</f>
        <v>3.4775</v>
      </c>
      <c r="H16" s="8">
        <f>VonfreyTimepoint8!L15</f>
        <v>3.0900000000000003</v>
      </c>
      <c r="I16" s="8">
        <f>Vonfrey12!L15</f>
        <v>2.56</v>
      </c>
      <c r="J16" s="8">
        <f>Vonfrey16!L15</f>
        <v>2.1924999999999999</v>
      </c>
      <c r="K16" s="8">
        <f>Vonfrey20!L15</f>
        <v>2.5274999999999999</v>
      </c>
      <c r="L16" s="8">
        <f>Vonfrey24!L15</f>
        <v>2.3875000000000002</v>
      </c>
    </row>
    <row r="17" spans="1:12" x14ac:dyDescent="0.25">
      <c r="A17" s="8">
        <v>3</v>
      </c>
      <c r="B17" s="5">
        <v>15</v>
      </c>
      <c r="C17" s="8" t="s">
        <v>14</v>
      </c>
      <c r="D17" s="8" t="s">
        <v>13</v>
      </c>
      <c r="E17" s="8" t="s">
        <v>18</v>
      </c>
      <c r="F17" s="8">
        <f>'VonFrey Baseline'!L16</f>
        <v>5.7524999999999995</v>
      </c>
      <c r="G17" s="8">
        <f>VonfreyTimepoint4!L16</f>
        <v>4.1099999999999994</v>
      </c>
      <c r="H17" s="8">
        <f>VonfreyTimepoint8!L16</f>
        <v>2.7974999999999999</v>
      </c>
      <c r="I17" s="8">
        <f>Vonfrey12!L16</f>
        <v>2.4649999999999999</v>
      </c>
      <c r="J17" s="8">
        <f>Vonfrey16!L16</f>
        <v>1.8900000000000001</v>
      </c>
      <c r="K17" s="8">
        <f>Vonfrey20!L16</f>
        <v>2.8275000000000001</v>
      </c>
      <c r="L17" s="8">
        <f>Vonfrey24!L16</f>
        <v>2.3624999999999998</v>
      </c>
    </row>
    <row r="18" spans="1:12" x14ac:dyDescent="0.25">
      <c r="A18" s="8">
        <v>3</v>
      </c>
      <c r="B18" s="5">
        <v>16</v>
      </c>
      <c r="C18" s="8" t="s">
        <v>14</v>
      </c>
      <c r="D18" s="8" t="s">
        <v>13</v>
      </c>
      <c r="E18" s="8" t="s">
        <v>18</v>
      </c>
      <c r="F18" s="8">
        <f>'VonFrey Baseline'!L17</f>
        <v>4.6875</v>
      </c>
      <c r="G18" s="8">
        <f>VonfreyTimepoint4!L17</f>
        <v>2.0875000000000004</v>
      </c>
      <c r="H18" s="8">
        <f>VonfreyTimepoint8!L17</f>
        <v>3.29</v>
      </c>
      <c r="I18" s="8">
        <f>Vonfrey12!L17</f>
        <v>1.8149999999999999</v>
      </c>
      <c r="J18" s="8">
        <f>Vonfrey16!L17</f>
        <v>2.855</v>
      </c>
      <c r="K18" s="8">
        <f>Vonfrey20!L17</f>
        <v>1.9000000000000001</v>
      </c>
      <c r="L18" s="8">
        <f>Vonfrey24!L17</f>
        <v>2.4750000000000001</v>
      </c>
    </row>
    <row r="19" spans="1:12" x14ac:dyDescent="0.25">
      <c r="A19" s="8">
        <v>3</v>
      </c>
      <c r="B19" s="5">
        <v>18</v>
      </c>
      <c r="C19" s="8" t="s">
        <v>14</v>
      </c>
      <c r="D19" s="8" t="s">
        <v>13</v>
      </c>
      <c r="E19" s="8" t="s">
        <v>18</v>
      </c>
      <c r="F19" s="8">
        <f>'VonFrey Baseline'!L19</f>
        <v>8</v>
      </c>
      <c r="G19" s="8">
        <f>VonfreyTimepoint4!L19</f>
        <v>2.8925000000000001</v>
      </c>
      <c r="H19" s="8">
        <f>VonfreyTimepoint8!L19</f>
        <v>3.2675000000000001</v>
      </c>
      <c r="I19" s="8">
        <f>Vonfrey12!L19</f>
        <v>1.9644999999999999</v>
      </c>
      <c r="J19" s="8">
        <f>Vonfrey16!L19</f>
        <v>2.1975000000000002</v>
      </c>
      <c r="K19" s="8">
        <f>Vonfrey20!L19</f>
        <v>3.14</v>
      </c>
      <c r="L19" s="8">
        <f>Vonfrey24!L19</f>
        <v>2.4474999999999998</v>
      </c>
    </row>
    <row r="20" spans="1:12" x14ac:dyDescent="0.25">
      <c r="A20" s="8">
        <v>3</v>
      </c>
      <c r="B20" s="5">
        <v>20</v>
      </c>
      <c r="C20" s="8" t="s">
        <v>11</v>
      </c>
      <c r="D20" s="8" t="s">
        <v>13</v>
      </c>
      <c r="E20" s="8" t="s">
        <v>18</v>
      </c>
      <c r="F20" s="8">
        <f>'VonFrey Baseline'!L21</f>
        <v>4.1150000000000002</v>
      </c>
      <c r="G20" s="8">
        <f>VonfreyTimepoint4!L21</f>
        <v>1.9350000000000001</v>
      </c>
      <c r="H20" s="8">
        <f>VonfreyTimepoint8!L21</f>
        <v>2.4350000000000001</v>
      </c>
      <c r="I20" s="8">
        <f>Vonfrey12!L21</f>
        <v>2.1225000000000001</v>
      </c>
      <c r="J20" s="8">
        <f>Vonfrey16!L21</f>
        <v>2.085</v>
      </c>
      <c r="K20" s="8">
        <f>Vonfrey20!L21</f>
        <v>2.375</v>
      </c>
      <c r="L20" s="8">
        <f>Vonfrey24!L21</f>
        <v>1.7875000000000001</v>
      </c>
    </row>
    <row r="21" spans="1:12" x14ac:dyDescent="0.25">
      <c r="A21" s="8">
        <v>3</v>
      </c>
      <c r="B21" s="5">
        <v>21</v>
      </c>
      <c r="C21" s="8" t="s">
        <v>11</v>
      </c>
      <c r="D21" s="8" t="s">
        <v>13</v>
      </c>
      <c r="E21" s="8" t="s">
        <v>18</v>
      </c>
      <c r="F21" s="8">
        <f>'VonFrey Baseline'!L22</f>
        <v>6.2625000000000002</v>
      </c>
      <c r="G21" s="8">
        <f>VonfreyTimepoint4!L22</f>
        <v>3.29</v>
      </c>
      <c r="H21" s="8">
        <f>VonfreyTimepoint8!L22</f>
        <v>2.58</v>
      </c>
      <c r="I21" s="8">
        <f>Vonfrey12!L22</f>
        <v>1.5375000000000001</v>
      </c>
      <c r="J21" s="8">
        <f>Vonfrey16!L22</f>
        <v>1.9225000000000001</v>
      </c>
      <c r="K21" s="8">
        <f>Vonfrey20!L22</f>
        <v>2.6349999999999998</v>
      </c>
      <c r="L21" s="8">
        <f>Vonfrey24!L22</f>
        <v>1.7299999999999998</v>
      </c>
    </row>
    <row r="22" spans="1:12" x14ac:dyDescent="0.25">
      <c r="A22" s="8">
        <v>3</v>
      </c>
      <c r="B22" s="5">
        <v>22</v>
      </c>
      <c r="C22" s="8" t="s">
        <v>11</v>
      </c>
      <c r="D22" s="8" t="s">
        <v>13</v>
      </c>
      <c r="E22" s="8" t="s">
        <v>18</v>
      </c>
      <c r="F22" s="8">
        <f>'VonFrey Baseline'!L23</f>
        <v>5.7050000000000001</v>
      </c>
      <c r="G22" s="8">
        <f>VonfreyTimepoint4!L23</f>
        <v>3.4225000000000003</v>
      </c>
      <c r="H22" s="8">
        <f>VonfreyTimepoint8!L23</f>
        <v>3.2050000000000001</v>
      </c>
      <c r="I22" s="8">
        <f>Vonfrey12!L23</f>
        <v>2.0825</v>
      </c>
      <c r="J22" s="8">
        <f>Vonfrey16!L23</f>
        <v>2.4700000000000002</v>
      </c>
      <c r="K22" s="8">
        <f>Vonfrey20!L23</f>
        <v>2.4874999999999998</v>
      </c>
      <c r="L22" s="8">
        <f>Vonfrey24!L23</f>
        <v>2.3174999999999999</v>
      </c>
    </row>
    <row r="23" spans="1:12" x14ac:dyDescent="0.25">
      <c r="A23" s="8">
        <v>4</v>
      </c>
      <c r="B23" s="5">
        <v>9</v>
      </c>
      <c r="C23" s="8" t="s">
        <v>14</v>
      </c>
      <c r="D23" s="8" t="s">
        <v>12</v>
      </c>
      <c r="E23" s="8" t="s">
        <v>18</v>
      </c>
      <c r="F23" s="8">
        <f>'VonFrey Baseline'!L10</f>
        <v>6.5</v>
      </c>
      <c r="G23" s="8">
        <f>VonfreyTimepoint4!L10</f>
        <v>4.24</v>
      </c>
      <c r="H23" s="8">
        <f>VonfreyTimepoint8!L10</f>
        <v>2.52</v>
      </c>
      <c r="I23" s="8">
        <f>Vonfrey12!L10</f>
        <v>1.81</v>
      </c>
      <c r="J23" s="8">
        <f>Vonfrey16!L10</f>
        <v>2.1149999999999998</v>
      </c>
      <c r="K23" s="8">
        <f>Vonfrey20!L10</f>
        <v>1.5875000000000001</v>
      </c>
      <c r="L23" s="8">
        <f>Vonfrey24!L10</f>
        <v>1.5566666666666666</v>
      </c>
    </row>
    <row r="24" spans="1:12" x14ac:dyDescent="0.25">
      <c r="A24" s="8">
        <v>4</v>
      </c>
      <c r="B24" s="5">
        <v>11</v>
      </c>
      <c r="C24" s="8" t="s">
        <v>14</v>
      </c>
      <c r="D24" s="8" t="s">
        <v>12</v>
      </c>
      <c r="E24" s="8" t="s">
        <v>18</v>
      </c>
      <c r="F24" s="8">
        <f>'VonFrey Baseline'!L12</f>
        <v>8.625</v>
      </c>
      <c r="G24" s="8">
        <f>VonfreyTimepoint4!L12</f>
        <v>3.2774999999999999</v>
      </c>
      <c r="H24" s="8">
        <f>VonfreyTimepoint8!L12</f>
        <v>3.38</v>
      </c>
      <c r="I24" s="8">
        <f>Vonfrey12!L12</f>
        <v>3.15</v>
      </c>
      <c r="J24" s="8">
        <f>Vonfrey16!L12</f>
        <v>2.6524999999999999</v>
      </c>
      <c r="K24" s="8">
        <f>Vonfrey20!L12</f>
        <v>1.855</v>
      </c>
      <c r="L24" s="8">
        <f>Vonfrey24!L12</f>
        <v>2.2800000000000002</v>
      </c>
    </row>
    <row r="25" spans="1:12" x14ac:dyDescent="0.25">
      <c r="A25" s="8">
        <v>4</v>
      </c>
      <c r="B25" s="5">
        <v>13</v>
      </c>
      <c r="C25" s="8" t="s">
        <v>14</v>
      </c>
      <c r="D25" s="8" t="s">
        <v>12</v>
      </c>
      <c r="E25" s="8" t="s">
        <v>18</v>
      </c>
      <c r="F25" s="8">
        <f>'VonFrey Baseline'!L14</f>
        <v>8.125</v>
      </c>
      <c r="G25" s="8">
        <f>VonfreyTimepoint4!L14</f>
        <v>2.7800000000000002</v>
      </c>
      <c r="H25" s="8">
        <f>VonfreyTimepoint8!L14</f>
        <v>3.5874999999999999</v>
      </c>
      <c r="I25" s="8">
        <f>Vonfrey12!L14</f>
        <v>2.7225000000000001</v>
      </c>
      <c r="J25" s="8">
        <f>Vonfrey16!L14</f>
        <v>2.2949999999999999</v>
      </c>
      <c r="K25" s="8">
        <f>Vonfrey20!L14</f>
        <v>2.9750000000000001</v>
      </c>
      <c r="L25" s="8">
        <f>Vonfrey24!L14</f>
        <v>2.34</v>
      </c>
    </row>
    <row r="26" spans="1:12" x14ac:dyDescent="0.25">
      <c r="A26" s="8">
        <v>4</v>
      </c>
      <c r="B26" s="5">
        <v>19</v>
      </c>
      <c r="C26" s="8" t="s">
        <v>11</v>
      </c>
      <c r="D26" s="8" t="s">
        <v>12</v>
      </c>
      <c r="E26" s="8" t="s">
        <v>18</v>
      </c>
      <c r="F26" s="8">
        <f>'VonFrey Baseline'!L20</f>
        <v>6.8224999999999998</v>
      </c>
      <c r="G26" s="8">
        <f>VonfreyTimepoint4!L20</f>
        <v>2.6974999999999998</v>
      </c>
      <c r="H26" s="8">
        <f>VonfreyTimepoint8!L20</f>
        <v>2.1924999999999999</v>
      </c>
      <c r="I26" s="8">
        <f>Vonfrey12!L20</f>
        <v>2.6949999999999998</v>
      </c>
      <c r="J26" s="8">
        <f>Vonfrey16!L20</f>
        <v>2.4449999999999998</v>
      </c>
      <c r="K26" s="8">
        <f>Vonfrey20!L20</f>
        <v>2.4400000000000004</v>
      </c>
      <c r="L26" s="8">
        <f>Vonfrey24!L20</f>
        <v>2.5849999999999995</v>
      </c>
    </row>
    <row r="27" spans="1:12" x14ac:dyDescent="0.25">
      <c r="A27" s="8">
        <v>4</v>
      </c>
      <c r="B27" s="5">
        <v>23</v>
      </c>
      <c r="C27" s="8" t="s">
        <v>11</v>
      </c>
      <c r="D27" s="8" t="s">
        <v>12</v>
      </c>
      <c r="E27" s="8" t="s">
        <v>18</v>
      </c>
      <c r="F27" s="8">
        <f>'VonFrey Baseline'!L24</f>
        <v>7.1366666666666676</v>
      </c>
      <c r="G27" s="8">
        <f>VonfreyTimepoint4!L24</f>
        <v>2.6225000000000001</v>
      </c>
      <c r="H27" s="8">
        <f>VonfreyTimepoint8!L24</f>
        <v>2.5425000000000004</v>
      </c>
      <c r="I27" s="8">
        <f>Vonfrey12!L24</f>
        <v>1.7125000000000001</v>
      </c>
      <c r="J27" s="8">
        <f>Vonfrey16!L24</f>
        <v>3.2775000000000003</v>
      </c>
      <c r="K27" s="8">
        <f>Vonfrey20!L24</f>
        <v>2.7124999999999999</v>
      </c>
      <c r="L27" s="8">
        <f>Vonfrey24!L24</f>
        <v>2.5625</v>
      </c>
    </row>
  </sheetData>
  <sortState ref="A2:L27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L27"/>
    </sheetView>
  </sheetViews>
  <sheetFormatPr defaultColWidth="8.81640625" defaultRowHeight="14.5" x14ac:dyDescent="0.35"/>
  <sheetData>
    <row r="1" spans="1:12" x14ac:dyDescent="0.25">
      <c r="A1" s="4" t="s">
        <v>0</v>
      </c>
      <c r="B1" s="8"/>
      <c r="C1" s="8" t="s">
        <v>9</v>
      </c>
      <c r="D1" s="8" t="s">
        <v>10</v>
      </c>
      <c r="E1" s="8" t="s">
        <v>16</v>
      </c>
      <c r="F1" s="8">
        <v>0</v>
      </c>
      <c r="G1" s="8">
        <v>4</v>
      </c>
      <c r="H1" s="8">
        <f>G1+4</f>
        <v>8</v>
      </c>
      <c r="I1" s="8">
        <f t="shared" ref="I1:L1" si="0">H1+4</f>
        <v>12</v>
      </c>
      <c r="J1" s="8">
        <f t="shared" si="0"/>
        <v>16</v>
      </c>
      <c r="K1" s="8">
        <f t="shared" si="0"/>
        <v>20</v>
      </c>
      <c r="L1" s="8">
        <f t="shared" si="0"/>
        <v>24</v>
      </c>
    </row>
    <row r="2" spans="1:12" x14ac:dyDescent="0.25">
      <c r="A2" s="5">
        <v>1</v>
      </c>
      <c r="B2" s="8">
        <v>2</v>
      </c>
      <c r="C2" s="8" t="s">
        <v>11</v>
      </c>
      <c r="D2" s="8" t="s">
        <v>12</v>
      </c>
      <c r="E2" s="8" t="s">
        <v>17</v>
      </c>
      <c r="F2" s="8">
        <f>AcetoneBaseline!N2</f>
        <v>3.0133333333333332</v>
      </c>
      <c r="G2" s="8">
        <f>AcetoneTimepoint4!N2</f>
        <v>3.0249999999999999</v>
      </c>
      <c r="H2" s="8">
        <f>AcetoneTimepoint8!N2</f>
        <v>3.0566666666666666</v>
      </c>
      <c r="I2" s="8">
        <f>Acetone12!N2</f>
        <v>2.1716666666666669</v>
      </c>
      <c r="J2" s="8">
        <f>Acetone16!N2</f>
        <v>2.5983333333333332</v>
      </c>
      <c r="K2" s="8">
        <f>Acetone20!N2</f>
        <v>3.4049999999999998</v>
      </c>
      <c r="L2" s="8">
        <f>Acetone24!N2</f>
        <v>2.9833333333333329</v>
      </c>
    </row>
    <row r="3" spans="1:12" x14ac:dyDescent="0.25">
      <c r="A3" s="5">
        <v>2</v>
      </c>
      <c r="B3" s="8">
        <v>1</v>
      </c>
      <c r="C3" s="8" t="s">
        <v>11</v>
      </c>
      <c r="D3" s="8" t="s">
        <v>13</v>
      </c>
      <c r="E3" s="8" t="s">
        <v>17</v>
      </c>
      <c r="F3" s="8">
        <f>AcetoneBaseline!N3</f>
        <v>2.5033333333333334</v>
      </c>
      <c r="G3" s="8">
        <f>AcetoneTimepoint4!N3</f>
        <v>2.6416666666666666</v>
      </c>
      <c r="H3" s="8">
        <f>AcetoneTimepoint8!N3</f>
        <v>2.3833333333333333</v>
      </c>
      <c r="I3" s="8">
        <f>Acetone12!N3</f>
        <v>2.1616666666666666</v>
      </c>
      <c r="J3" s="8">
        <f>Acetone16!N3</f>
        <v>2.7583333333333333</v>
      </c>
      <c r="K3" s="8">
        <f>Acetone20!N3</f>
        <v>3.2283333333333335</v>
      </c>
      <c r="L3" s="8">
        <f>Acetone24!N3</f>
        <v>2.7716666666666665</v>
      </c>
    </row>
    <row r="4" spans="1:12" x14ac:dyDescent="0.25">
      <c r="A4" s="5">
        <v>3</v>
      </c>
      <c r="B4" s="8">
        <v>3</v>
      </c>
      <c r="C4" s="8" t="s">
        <v>11</v>
      </c>
      <c r="D4" s="8" t="s">
        <v>13</v>
      </c>
      <c r="E4" s="8" t="s">
        <v>18</v>
      </c>
      <c r="F4" s="8">
        <f>AcetoneBaseline!N4</f>
        <v>2.6833333333333331</v>
      </c>
      <c r="G4" s="8">
        <f>AcetoneTimepoint4!N4</f>
        <v>2.8983333333333334</v>
      </c>
      <c r="H4" s="8">
        <f>AcetoneTimepoint8!N4</f>
        <v>2.6949999999999998</v>
      </c>
      <c r="I4" s="8">
        <f>Acetone12!N4</f>
        <v>4.2183333333333328</v>
      </c>
      <c r="J4" s="8">
        <f>Acetone16!N4</f>
        <v>5.7650000000000006</v>
      </c>
      <c r="K4" s="8">
        <f>Acetone20!N4</f>
        <v>6.9366666666666665</v>
      </c>
      <c r="L4" s="8">
        <f>Acetone24!N4</f>
        <v>6.6033333333333344</v>
      </c>
    </row>
    <row r="5" spans="1:12" x14ac:dyDescent="0.25">
      <c r="A5" s="5">
        <v>4</v>
      </c>
      <c r="B5" s="8">
        <v>2</v>
      </c>
      <c r="C5" s="8" t="s">
        <v>11</v>
      </c>
      <c r="D5" s="8" t="s">
        <v>12</v>
      </c>
      <c r="E5" s="8" t="s">
        <v>17</v>
      </c>
      <c r="F5" s="8">
        <f>AcetoneBaseline!N5</f>
        <v>2.7766666666666668</v>
      </c>
      <c r="G5" s="8">
        <f>AcetoneTimepoint4!N5</f>
        <v>2.7149999999999999</v>
      </c>
      <c r="H5" s="8">
        <f>AcetoneTimepoint8!N5</f>
        <v>2.7366666666666668</v>
      </c>
      <c r="I5" s="8">
        <f>Acetone12!N5</f>
        <v>2.5933333333333333</v>
      </c>
      <c r="J5" s="8">
        <f>Acetone16!N5</f>
        <v>2.3283333333333336</v>
      </c>
      <c r="K5" s="8">
        <f>Acetone20!N5</f>
        <v>3.6533333333333338</v>
      </c>
      <c r="L5" s="8">
        <f>Acetone24!N5</f>
        <v>3.5333333333333332</v>
      </c>
    </row>
    <row r="6" spans="1:12" x14ac:dyDescent="0.25">
      <c r="A6" s="5">
        <v>5</v>
      </c>
      <c r="B6" s="8">
        <v>1</v>
      </c>
      <c r="C6" s="8" t="s">
        <v>11</v>
      </c>
      <c r="D6" s="8" t="s">
        <v>13</v>
      </c>
      <c r="E6" s="8" t="s">
        <v>17</v>
      </c>
      <c r="F6" s="8">
        <f>AcetoneBaseline!N6</f>
        <v>2.48</v>
      </c>
      <c r="G6" s="8">
        <f>AcetoneTimepoint4!N6</f>
        <v>2.5706666666666664</v>
      </c>
      <c r="H6" s="8">
        <f>AcetoneTimepoint8!N6</f>
        <v>2.2116666666666669</v>
      </c>
      <c r="I6" s="8">
        <f>Acetone12!N6</f>
        <v>1.8833333333333335</v>
      </c>
      <c r="J6" s="8">
        <f>Acetone16!N6</f>
        <v>2.6283333333333334</v>
      </c>
      <c r="K6" s="8">
        <f>Acetone20!N6</f>
        <v>3.3800000000000003</v>
      </c>
      <c r="L6" s="8">
        <f>Acetone24!N6</f>
        <v>2.4699999999999998</v>
      </c>
    </row>
    <row r="7" spans="1:12" x14ac:dyDescent="0.25">
      <c r="A7" s="5">
        <v>6</v>
      </c>
      <c r="B7" s="8">
        <v>1</v>
      </c>
      <c r="C7" s="8" t="s">
        <v>14</v>
      </c>
      <c r="D7" s="8" t="s">
        <v>13</v>
      </c>
      <c r="E7" s="8" t="s">
        <v>17</v>
      </c>
      <c r="F7" s="8">
        <f>AcetoneBaseline!N7</f>
        <v>2.2533333333333334</v>
      </c>
      <c r="G7" s="8">
        <f>AcetoneTimepoint4!N7</f>
        <v>2.56</v>
      </c>
      <c r="H7" s="8">
        <f>AcetoneTimepoint8!N7</f>
        <v>2.1149999999999998</v>
      </c>
      <c r="I7" s="8">
        <f>Acetone12!N7</f>
        <v>2.4166666666666665</v>
      </c>
      <c r="J7" s="8">
        <f>Acetone16!N7</f>
        <v>2.2116666666666664</v>
      </c>
      <c r="K7" s="8">
        <f>Acetone20!N7</f>
        <v>2.5866666666666664</v>
      </c>
      <c r="L7" s="8">
        <f>Acetone24!N7</f>
        <v>2.4450000000000003</v>
      </c>
    </row>
    <row r="8" spans="1:12" x14ac:dyDescent="0.25">
      <c r="A8" s="5">
        <v>7</v>
      </c>
      <c r="B8" s="8">
        <v>2</v>
      </c>
      <c r="C8" s="8" t="s">
        <v>14</v>
      </c>
      <c r="D8" s="8" t="s">
        <v>12</v>
      </c>
      <c r="E8" s="8" t="s">
        <v>17</v>
      </c>
      <c r="F8" s="8">
        <f>AcetoneBaseline!N8</f>
        <v>2.8616666666666664</v>
      </c>
      <c r="G8" s="8">
        <f>AcetoneTimepoint4!N8</f>
        <v>2.2466666666666666</v>
      </c>
      <c r="H8" s="8">
        <f>AcetoneTimepoint8!N8</f>
        <v>1.9749999999999996</v>
      </c>
      <c r="I8" s="8">
        <f>Acetone12!N8</f>
        <v>1.8916666666666664</v>
      </c>
      <c r="J8" s="8">
        <f>Acetone16!N8</f>
        <v>2.1516666666666668</v>
      </c>
      <c r="K8" s="8">
        <f>Acetone20!N8</f>
        <v>2.6766666666666672</v>
      </c>
      <c r="L8" s="8">
        <f>Acetone24!N8</f>
        <v>2.5316666666666667</v>
      </c>
    </row>
    <row r="9" spans="1:12" x14ac:dyDescent="0.25">
      <c r="A9" s="5">
        <v>8</v>
      </c>
      <c r="B9" s="8">
        <v>1</v>
      </c>
      <c r="C9" s="8" t="s">
        <v>14</v>
      </c>
      <c r="D9" s="8" t="s">
        <v>13</v>
      </c>
      <c r="E9" s="8" t="s">
        <v>17</v>
      </c>
      <c r="F9" s="8">
        <f>AcetoneBaseline!N9</f>
        <v>2.3200000000000003</v>
      </c>
      <c r="G9" s="8">
        <f>AcetoneTimepoint4!N9</f>
        <v>1.9416666666666664</v>
      </c>
      <c r="H9" s="8">
        <f>AcetoneTimepoint8!N9</f>
        <v>1.8133333333333335</v>
      </c>
      <c r="I9" s="8">
        <f>Acetone12!N9</f>
        <v>1.5666666666666667</v>
      </c>
      <c r="J9" s="8">
        <f>Acetone16!N9</f>
        <v>1.7183333333333335</v>
      </c>
      <c r="K9" s="8">
        <f>Acetone20!N9</f>
        <v>2.1966666666666668</v>
      </c>
      <c r="L9" s="8">
        <f>Acetone24!N9</f>
        <v>2.0783333333333336</v>
      </c>
    </row>
    <row r="10" spans="1:12" x14ac:dyDescent="0.25">
      <c r="A10" s="5">
        <v>9</v>
      </c>
      <c r="B10" s="8">
        <v>4</v>
      </c>
      <c r="C10" s="8" t="s">
        <v>14</v>
      </c>
      <c r="D10" s="8" t="s">
        <v>12</v>
      </c>
      <c r="E10" s="8" t="s">
        <v>18</v>
      </c>
      <c r="F10" s="8">
        <f>AcetoneBaseline!N10</f>
        <v>2.8166666666666669</v>
      </c>
      <c r="G10" s="8">
        <f>AcetoneTimepoint4!N10</f>
        <v>3.0383333333333336</v>
      </c>
      <c r="H10" s="8">
        <f>AcetoneTimepoint8!N10</f>
        <v>2.7666666666666662</v>
      </c>
      <c r="I10" s="8">
        <f>Acetone12!N10</f>
        <v>4.8116666666666665</v>
      </c>
      <c r="J10" s="8">
        <f>Acetone16!N10</f>
        <v>6.6066666666666665</v>
      </c>
      <c r="K10" s="8">
        <f>Acetone20!N10</f>
        <v>6.3016666666666667</v>
      </c>
      <c r="L10" s="8">
        <f>Acetone24!N10</f>
        <v>6.1833333333333336</v>
      </c>
    </row>
    <row r="11" spans="1:12" x14ac:dyDescent="0.25">
      <c r="A11" s="5">
        <v>10</v>
      </c>
      <c r="B11" s="8">
        <v>1</v>
      </c>
      <c r="C11" s="8" t="s">
        <v>14</v>
      </c>
      <c r="D11" s="8" t="s">
        <v>13</v>
      </c>
      <c r="E11" s="8" t="s">
        <v>17</v>
      </c>
      <c r="F11" s="8">
        <f>AcetoneBaseline!N11</f>
        <v>2.8733333333333331</v>
      </c>
      <c r="G11" s="8">
        <f>AcetoneTimepoint4!N11</f>
        <v>2.3316666666666666</v>
      </c>
      <c r="H11" s="8">
        <f>AcetoneTimepoint8!N11</f>
        <v>1.9766666666666668</v>
      </c>
      <c r="I11" s="8">
        <f>Acetone12!N11</f>
        <v>1.8583333333333332</v>
      </c>
      <c r="J11" s="8">
        <f>Acetone16!N11</f>
        <v>2.6416666666666662</v>
      </c>
      <c r="K11" s="8">
        <f>Acetone20!N11</f>
        <v>3.0216666666666661</v>
      </c>
      <c r="L11" s="8">
        <f>Acetone24!N11</f>
        <v>2.4833333333333334</v>
      </c>
    </row>
    <row r="12" spans="1:12" x14ac:dyDescent="0.25">
      <c r="A12" s="5">
        <v>11</v>
      </c>
      <c r="B12" s="8">
        <v>4</v>
      </c>
      <c r="C12" s="8" t="s">
        <v>14</v>
      </c>
      <c r="D12" s="8" t="s">
        <v>12</v>
      </c>
      <c r="E12" s="8" t="s">
        <v>18</v>
      </c>
      <c r="F12" s="8">
        <f>AcetoneBaseline!N12</f>
        <v>2.5100000000000002</v>
      </c>
      <c r="G12" s="8">
        <f>AcetoneTimepoint4!N12</f>
        <v>3.5266666666666668</v>
      </c>
      <c r="H12" s="8">
        <f>AcetoneTimepoint8!N12</f>
        <v>3.0483333333333333</v>
      </c>
      <c r="I12" s="8">
        <f>Acetone12!N12</f>
        <v>3.9866666666666668</v>
      </c>
      <c r="J12" s="8">
        <f>Acetone16!N12</f>
        <v>5.7866666666666662</v>
      </c>
      <c r="K12" s="8">
        <f>Acetone20!N12</f>
        <v>6.7166666666666659</v>
      </c>
      <c r="L12" s="8">
        <f>Acetone24!N12</f>
        <v>6.6716666666666669</v>
      </c>
    </row>
    <row r="13" spans="1:12" x14ac:dyDescent="0.25">
      <c r="A13" s="5">
        <v>12</v>
      </c>
      <c r="B13" s="8">
        <v>1</v>
      </c>
      <c r="C13" s="8" t="s">
        <v>14</v>
      </c>
      <c r="D13" s="8" t="s">
        <v>13</v>
      </c>
      <c r="E13" s="8" t="s">
        <v>17</v>
      </c>
      <c r="F13" s="8">
        <f>AcetoneBaseline!N13</f>
        <v>2.3199999999999998</v>
      </c>
      <c r="G13" s="8">
        <f>AcetoneTimepoint4!N13</f>
        <v>2.2150000000000003</v>
      </c>
      <c r="H13" s="8">
        <f>AcetoneTimepoint8!N13</f>
        <v>2.3000000000000003</v>
      </c>
      <c r="I13" s="8">
        <f>Acetone12!N13</f>
        <v>1.8533333333333333</v>
      </c>
      <c r="J13" s="8">
        <f>Acetone16!N13</f>
        <v>2.1366666666666667</v>
      </c>
      <c r="K13" s="8">
        <f>Acetone20!N13</f>
        <v>2.3149999999999999</v>
      </c>
      <c r="L13" s="8">
        <f>Acetone24!N13</f>
        <v>2.7066666666666666</v>
      </c>
    </row>
    <row r="14" spans="1:12" x14ac:dyDescent="0.25">
      <c r="A14" s="5">
        <v>13</v>
      </c>
      <c r="B14" s="8">
        <v>4</v>
      </c>
      <c r="C14" s="8" t="s">
        <v>14</v>
      </c>
      <c r="D14" s="8" t="s">
        <v>12</v>
      </c>
      <c r="E14" s="8" t="s">
        <v>18</v>
      </c>
      <c r="F14" s="8">
        <f>AcetoneBaseline!N14</f>
        <v>2.7116666666666664</v>
      </c>
      <c r="G14" s="8">
        <f>AcetoneTimepoint4!N14</f>
        <v>3.145</v>
      </c>
      <c r="H14" s="8">
        <f>AcetoneTimepoint8!N14</f>
        <v>2.7616666666666667</v>
      </c>
      <c r="I14" s="8">
        <f>Acetone12!N14</f>
        <v>4.3850000000000007</v>
      </c>
      <c r="J14" s="8">
        <f>Acetone16!N14</f>
        <v>6.1783333333333337</v>
      </c>
      <c r="K14" s="8">
        <f>Acetone20!N14</f>
        <v>6.2533333333333339</v>
      </c>
      <c r="L14" s="8">
        <f>Acetone24!N14</f>
        <v>6.3166666666666664</v>
      </c>
    </row>
    <row r="15" spans="1:12" x14ac:dyDescent="0.25">
      <c r="A15" s="5">
        <v>14</v>
      </c>
      <c r="B15" s="8">
        <v>3</v>
      </c>
      <c r="C15" s="8" t="s">
        <v>14</v>
      </c>
      <c r="D15" s="8" t="s">
        <v>13</v>
      </c>
      <c r="E15" s="8" t="s">
        <v>18</v>
      </c>
      <c r="F15" s="8">
        <f>AcetoneBaseline!N15</f>
        <v>2.1333333333333333</v>
      </c>
      <c r="G15" s="8">
        <f>AcetoneTimepoint4!N15</f>
        <v>5.4899999999999993</v>
      </c>
      <c r="H15" s="8">
        <f>AcetoneTimepoint8!N15</f>
        <v>4.8366666666666669</v>
      </c>
      <c r="I15" s="8">
        <f>Acetone12!N15</f>
        <v>7.2916666666666679</v>
      </c>
      <c r="J15" s="8">
        <f>Acetone16!N15</f>
        <v>6.9183333333333339</v>
      </c>
      <c r="K15" s="8">
        <f>Acetone20!N15</f>
        <v>6.8983333333333334</v>
      </c>
      <c r="L15" s="8">
        <f>Acetone24!N15</f>
        <v>6.543333333333333</v>
      </c>
    </row>
    <row r="16" spans="1:12" x14ac:dyDescent="0.25">
      <c r="A16" s="5">
        <v>15</v>
      </c>
      <c r="B16" s="8">
        <v>3</v>
      </c>
      <c r="C16" s="8" t="s">
        <v>14</v>
      </c>
      <c r="D16" s="8" t="s">
        <v>13</v>
      </c>
      <c r="E16" s="8" t="s">
        <v>18</v>
      </c>
      <c r="F16" s="8">
        <f>AcetoneBaseline!N16</f>
        <v>2.5383333333333336</v>
      </c>
      <c r="G16" s="8">
        <f>AcetoneTimepoint4!N16</f>
        <v>3.3600000000000008</v>
      </c>
      <c r="H16" s="8">
        <f>AcetoneTimepoint8!N16</f>
        <v>4.0516666666666667</v>
      </c>
      <c r="I16" s="8">
        <f>Acetone12!N16</f>
        <v>6.5533333333333346</v>
      </c>
      <c r="J16" s="8">
        <f>Acetone16!N16</f>
        <v>4.7933333333333339</v>
      </c>
      <c r="K16" s="8">
        <f>Acetone20!N16</f>
        <v>7.43</v>
      </c>
      <c r="L16" s="8">
        <f>Acetone24!N16</f>
        <v>6.19</v>
      </c>
    </row>
    <row r="17" spans="1:12" x14ac:dyDescent="0.25">
      <c r="A17" s="5">
        <v>16</v>
      </c>
      <c r="B17" s="8">
        <v>3</v>
      </c>
      <c r="C17" s="8" t="s">
        <v>14</v>
      </c>
      <c r="D17" s="8" t="s">
        <v>13</v>
      </c>
      <c r="E17" s="8" t="s">
        <v>18</v>
      </c>
      <c r="F17" s="8">
        <f>AcetoneBaseline!N17</f>
        <v>2.4049999999999998</v>
      </c>
      <c r="G17" s="8">
        <f>AcetoneTimepoint4!N17</f>
        <v>2.9899999999999998</v>
      </c>
      <c r="H17" s="8">
        <f>AcetoneTimepoint8!N17</f>
        <v>3.0333333333333332</v>
      </c>
      <c r="I17" s="8">
        <f>Acetone12!N17</f>
        <v>5.3983333333333334</v>
      </c>
      <c r="J17" s="8">
        <f>Acetone16!N17</f>
        <v>6.4316666666666675</v>
      </c>
      <c r="K17" s="8">
        <f>Acetone20!N17</f>
        <v>6.543333333333333</v>
      </c>
      <c r="L17" s="8">
        <f>Acetone24!N17</f>
        <v>6.5366666666666653</v>
      </c>
    </row>
    <row r="18" spans="1:12" x14ac:dyDescent="0.25">
      <c r="A18" s="5">
        <v>17</v>
      </c>
      <c r="B18" s="8">
        <v>2</v>
      </c>
      <c r="C18" s="8" t="s">
        <v>14</v>
      </c>
      <c r="D18" s="8" t="s">
        <v>12</v>
      </c>
      <c r="E18" s="8" t="s">
        <v>17</v>
      </c>
      <c r="F18" s="8">
        <f>AcetoneBaseline!N18</f>
        <v>2.415</v>
      </c>
      <c r="G18" s="8">
        <f>AcetoneTimepoint4!N18</f>
        <v>2.8416666666666663</v>
      </c>
      <c r="H18" s="8">
        <f>AcetoneTimepoint8!N18</f>
        <v>2.2283333333333335</v>
      </c>
      <c r="I18" s="8">
        <f>Acetone12!N18</f>
        <v>2.5116666666666667</v>
      </c>
      <c r="J18" s="8">
        <f>Acetone16!N18</f>
        <v>3.1733333333333333</v>
      </c>
      <c r="K18" s="8">
        <f>Acetone20!N18</f>
        <v>3.6483333333333334</v>
      </c>
      <c r="L18" s="8">
        <f>Acetone24!N18</f>
        <v>3.5683333333333338</v>
      </c>
    </row>
    <row r="19" spans="1:12" x14ac:dyDescent="0.25">
      <c r="A19" s="5">
        <v>18</v>
      </c>
      <c r="B19" s="8">
        <v>3</v>
      </c>
      <c r="C19" s="8" t="s">
        <v>14</v>
      </c>
      <c r="D19" s="8" t="s">
        <v>13</v>
      </c>
      <c r="E19" s="8" t="s">
        <v>18</v>
      </c>
      <c r="F19" s="8">
        <f>AcetoneBaseline!N19</f>
        <v>2.1066666666666669</v>
      </c>
      <c r="G19" s="8">
        <f>AcetoneTimepoint4!N19</f>
        <v>2.7049999999999996</v>
      </c>
      <c r="H19" s="8">
        <f>AcetoneTimepoint8!N19</f>
        <v>2.7650000000000001</v>
      </c>
      <c r="I19" s="8">
        <f>Acetone12!N19</f>
        <v>6.0783333333333331</v>
      </c>
      <c r="J19" s="8">
        <f>Acetone16!N19</f>
        <v>6.378333333333333</v>
      </c>
      <c r="K19" s="8">
        <f>Acetone20!N19</f>
        <v>6.6466666666666656</v>
      </c>
      <c r="L19" s="8">
        <f>Acetone24!N19</f>
        <v>7.0099999999999989</v>
      </c>
    </row>
    <row r="20" spans="1:12" x14ac:dyDescent="0.25">
      <c r="A20" s="5">
        <v>19</v>
      </c>
      <c r="B20" s="8">
        <v>4</v>
      </c>
      <c r="C20" s="8" t="s">
        <v>11</v>
      </c>
      <c r="D20" s="8" t="s">
        <v>12</v>
      </c>
      <c r="E20" s="8" t="s">
        <v>18</v>
      </c>
      <c r="F20" s="8">
        <f>AcetoneBaseline!N20</f>
        <v>2.7683333333333331</v>
      </c>
      <c r="G20" s="8">
        <f>AcetoneTimepoint4!N20</f>
        <v>2.6366666666666667</v>
      </c>
      <c r="H20" s="8">
        <f>AcetoneTimepoint8!N20</f>
        <v>3.5700000000000003</v>
      </c>
      <c r="I20" s="8">
        <f>Acetone12!N20</f>
        <v>7.088333333333332</v>
      </c>
      <c r="J20" s="8">
        <f>Acetone16!N20</f>
        <v>5.9116666666666662</v>
      </c>
      <c r="K20" s="8">
        <f>Acetone20!N20</f>
        <v>7.46</v>
      </c>
      <c r="L20" s="8">
        <f>Acetone24!N20</f>
        <v>6.080000000000001</v>
      </c>
    </row>
    <row r="21" spans="1:12" x14ac:dyDescent="0.25">
      <c r="A21" s="5">
        <v>20</v>
      </c>
      <c r="B21" s="8">
        <v>3</v>
      </c>
      <c r="C21" s="8" t="s">
        <v>11</v>
      </c>
      <c r="D21" s="8" t="s">
        <v>13</v>
      </c>
      <c r="E21" s="8" t="s">
        <v>18</v>
      </c>
      <c r="F21" s="8">
        <f>AcetoneBaseline!N21</f>
        <v>2.7016666666666667</v>
      </c>
      <c r="G21" s="8">
        <f>AcetoneTimepoint4!N21</f>
        <v>3.0383333333333327</v>
      </c>
      <c r="H21" s="8">
        <f>AcetoneTimepoint8!N21</f>
        <v>3.5849999999999995</v>
      </c>
      <c r="I21" s="8">
        <f>Acetone12!N21</f>
        <v>5.0166666666666666</v>
      </c>
      <c r="J21" s="8">
        <f>Acetone16!N21</f>
        <v>7.1033333333333326</v>
      </c>
      <c r="K21" s="8">
        <f>Acetone20!N21</f>
        <v>9.1783333333333328</v>
      </c>
      <c r="L21" s="8">
        <f>Acetone24!N21</f>
        <v>6.7066666666666661</v>
      </c>
    </row>
    <row r="22" spans="1:12" x14ac:dyDescent="0.25">
      <c r="A22" s="5">
        <v>21</v>
      </c>
      <c r="B22" s="8">
        <v>3</v>
      </c>
      <c r="C22" s="8" t="s">
        <v>11</v>
      </c>
      <c r="D22" s="8" t="s">
        <v>13</v>
      </c>
      <c r="E22" s="8" t="s">
        <v>18</v>
      </c>
      <c r="F22" s="8">
        <f>AcetoneBaseline!N22</f>
        <v>2.7816666666666667</v>
      </c>
      <c r="G22" s="8">
        <f>AcetoneTimepoint4!N22</f>
        <v>2.1533333333333338</v>
      </c>
      <c r="H22" s="8">
        <f>AcetoneTimepoint8!N22</f>
        <v>3.1116666666666668</v>
      </c>
      <c r="I22" s="8">
        <f>Acetone12!N22</f>
        <v>5.041666666666667</v>
      </c>
      <c r="J22" s="8">
        <f>Acetone16!N22</f>
        <v>6.9083333333333323</v>
      </c>
      <c r="K22" s="8">
        <f>Acetone20!N22</f>
        <v>5.5</v>
      </c>
      <c r="L22" s="8">
        <f>Acetone24!N22</f>
        <v>6.4016666666666664</v>
      </c>
    </row>
    <row r="23" spans="1:12" x14ac:dyDescent="0.25">
      <c r="A23" s="5">
        <v>22</v>
      </c>
      <c r="B23" s="8">
        <v>3</v>
      </c>
      <c r="C23" s="8" t="s">
        <v>11</v>
      </c>
      <c r="D23" s="8" t="s">
        <v>13</v>
      </c>
      <c r="E23" s="8" t="s">
        <v>18</v>
      </c>
      <c r="F23" s="8">
        <f>AcetoneBaseline!N23</f>
        <v>3.0216666666666665</v>
      </c>
      <c r="G23" s="8">
        <f>AcetoneTimepoint4!N23</f>
        <v>2.9616666666666664</v>
      </c>
      <c r="H23" s="8">
        <f>AcetoneTimepoint8!N23</f>
        <v>3.4849999999999999</v>
      </c>
      <c r="I23" s="8">
        <f>Acetone12!N23</f>
        <v>5.831666666666667</v>
      </c>
      <c r="J23" s="8">
        <f>Acetone16!N23</f>
        <v>6.8933333333333335</v>
      </c>
      <c r="K23" s="8">
        <f>Acetone20!N23</f>
        <v>6.3216666666666663</v>
      </c>
      <c r="L23" s="8">
        <f>Acetone24!N23</f>
        <v>6.9750000000000005</v>
      </c>
    </row>
    <row r="24" spans="1:12" x14ac:dyDescent="0.25">
      <c r="A24" s="5">
        <v>23</v>
      </c>
      <c r="B24" s="8">
        <v>4</v>
      </c>
      <c r="C24" s="8" t="s">
        <v>11</v>
      </c>
      <c r="D24" s="8" t="s">
        <v>12</v>
      </c>
      <c r="E24" s="8" t="s">
        <v>18</v>
      </c>
      <c r="F24" s="8">
        <f>AcetoneBaseline!N24</f>
        <v>2.375</v>
      </c>
      <c r="G24" s="8">
        <f>AcetoneTimepoint4!N24</f>
        <v>2.8816666666666673</v>
      </c>
      <c r="H24" s="8">
        <f>AcetoneTimepoint8!N24</f>
        <v>2.8016666666666663</v>
      </c>
      <c r="I24" s="8">
        <f>Acetone12!N24</f>
        <v>5.6833333333333336</v>
      </c>
      <c r="J24" s="8">
        <f>Acetone16!N24</f>
        <v>6.4516666666666653</v>
      </c>
      <c r="K24" s="8">
        <f>Acetone20!N24</f>
        <v>6.5549999999999997</v>
      </c>
      <c r="L24" s="8">
        <f>Acetone24!N24</f>
        <v>6.6333333333333329</v>
      </c>
    </row>
    <row r="25" spans="1:12" x14ac:dyDescent="0.25">
      <c r="A25" s="5">
        <v>24</v>
      </c>
      <c r="B25" s="8">
        <v>1</v>
      </c>
      <c r="C25" s="8" t="s">
        <v>11</v>
      </c>
      <c r="D25" s="8" t="s">
        <v>13</v>
      </c>
      <c r="E25" s="8" t="s">
        <v>17</v>
      </c>
      <c r="F25" s="8">
        <f>AcetoneBaseline!N25</f>
        <v>2.3483333333333332</v>
      </c>
      <c r="G25" s="8">
        <f>AcetoneTimepoint4!N25</f>
        <v>2.2833333333333332</v>
      </c>
      <c r="H25" s="8">
        <f>AcetoneTimepoint8!N25</f>
        <v>2.0683333333333334</v>
      </c>
      <c r="I25" s="8">
        <f>Acetone12!N25</f>
        <v>2.0950000000000002</v>
      </c>
      <c r="J25" s="8">
        <f>Acetone16!N25</f>
        <v>2.6799999999999997</v>
      </c>
      <c r="K25" s="8">
        <f>Acetone20!N25</f>
        <v>2.8416666666666668</v>
      </c>
      <c r="L25" s="8">
        <f>Acetone24!N25</f>
        <v>2.42</v>
      </c>
    </row>
    <row r="26" spans="1:12" x14ac:dyDescent="0.25">
      <c r="A26" s="5">
        <v>25</v>
      </c>
      <c r="B26" s="8">
        <v>1</v>
      </c>
      <c r="C26" s="8" t="s">
        <v>11</v>
      </c>
      <c r="D26" s="8" t="s">
        <v>13</v>
      </c>
      <c r="E26" s="8" t="s">
        <v>17</v>
      </c>
      <c r="F26" s="8">
        <f>AcetoneBaseline!N26</f>
        <v>2.2550000000000003</v>
      </c>
      <c r="G26" s="8">
        <f>AcetoneTimepoint4!N26</f>
        <v>2.1350000000000002</v>
      </c>
      <c r="H26" s="8">
        <f>AcetoneTimepoint8!N26</f>
        <v>2.1183333333333336</v>
      </c>
      <c r="I26" s="8">
        <f>Acetone12!N26</f>
        <v>2.2550000000000003</v>
      </c>
      <c r="J26" s="8">
        <f>Acetone16!N26</f>
        <v>2.84</v>
      </c>
      <c r="K26" s="8">
        <f>Acetone20!N26</f>
        <v>2.6850000000000001</v>
      </c>
      <c r="L26" s="8">
        <f>Acetone24!N26</f>
        <v>2.75</v>
      </c>
    </row>
    <row r="27" spans="1:12" x14ac:dyDescent="0.25">
      <c r="A27" s="5">
        <v>26</v>
      </c>
      <c r="B27" s="8">
        <v>2</v>
      </c>
      <c r="C27" s="8" t="s">
        <v>11</v>
      </c>
      <c r="D27" s="8" t="s">
        <v>12</v>
      </c>
      <c r="E27" s="8" t="s">
        <v>17</v>
      </c>
      <c r="F27" s="8">
        <f>AcetoneBaseline!N27</f>
        <v>3.0633333333333339</v>
      </c>
      <c r="G27" s="8">
        <f>AcetoneTimepoint4!N27</f>
        <v>2.7900000000000005</v>
      </c>
      <c r="H27" s="8">
        <f>AcetoneTimepoint8!N27</f>
        <v>2.0716666666666668</v>
      </c>
      <c r="I27" s="8">
        <f>Acetone12!N27</f>
        <v>2.0499999999999998</v>
      </c>
      <c r="J27" s="8">
        <f>Acetone16!N27</f>
        <v>2.6566666666666667</v>
      </c>
      <c r="K27" s="8">
        <f>Acetone20!N27</f>
        <v>2.7016666666666662</v>
      </c>
      <c r="L27" s="8">
        <f>Acetone24!N27</f>
        <v>2.9216666666666669</v>
      </c>
    </row>
  </sheetData>
  <sortState ref="A2:L27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B1" workbookViewId="0">
      <selection activeCell="U21" sqref="U21"/>
    </sheetView>
  </sheetViews>
  <sheetFormatPr defaultColWidth="8.81640625" defaultRowHeight="14.5" x14ac:dyDescent="0.35"/>
  <cols>
    <col min="2" max="3" width="8.81640625" style="7"/>
    <col min="17" max="17" width="16.1796875" bestFit="1" customWidth="1"/>
  </cols>
  <sheetData>
    <row r="1" spans="1:19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17</v>
      </c>
      <c r="D2" s="8" t="s">
        <v>12</v>
      </c>
      <c r="E2" s="5"/>
      <c r="F2" s="5">
        <v>3.39</v>
      </c>
      <c r="G2" s="5">
        <v>0.97</v>
      </c>
      <c r="H2" s="5">
        <v>6.16</v>
      </c>
      <c r="I2" s="5">
        <v>2.09</v>
      </c>
      <c r="J2" s="5">
        <v>2.5</v>
      </c>
      <c r="K2" s="5">
        <v>2.97</v>
      </c>
      <c r="L2" s="5"/>
      <c r="M2" s="5"/>
      <c r="N2" s="5">
        <f>AVERAGE(F2:K2)</f>
        <v>3.0133333333333332</v>
      </c>
      <c r="O2" s="5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2.31</v>
      </c>
      <c r="G3" s="5">
        <v>2.2400000000000002</v>
      </c>
      <c r="H3" s="5">
        <v>2.13</v>
      </c>
      <c r="I3" s="5">
        <v>2.27</v>
      </c>
      <c r="J3" s="5">
        <v>2.5499999999999998</v>
      </c>
      <c r="K3" s="5">
        <v>3.52</v>
      </c>
      <c r="L3" s="5"/>
      <c r="M3" s="5"/>
      <c r="N3" s="5">
        <f t="shared" ref="N3:N27" si="0">AVERAGE(F3:K3)</f>
        <v>2.5033333333333334</v>
      </c>
      <c r="O3" s="5"/>
      <c r="Q3" s="8">
        <f>AVERAGE(K3,K4,K6,K7,K9,K13,K15,K16,K17,K19,K21,K22,K23,K25,K26)</f>
        <v>2.48</v>
      </c>
      <c r="R3" s="8"/>
      <c r="S3" s="8">
        <f>AVERAGE(K2,K5,K8,K10,K12,K14,K18,K20,K24,K27)</f>
        <v>2.758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18</v>
      </c>
      <c r="D4" s="8" t="s">
        <v>13</v>
      </c>
      <c r="E4" s="5"/>
      <c r="F4" s="5">
        <v>4.1399999999999997</v>
      </c>
      <c r="G4" s="5">
        <v>3.07</v>
      </c>
      <c r="H4" s="5">
        <v>2.1800000000000002</v>
      </c>
      <c r="I4" s="5">
        <v>1.54</v>
      </c>
      <c r="J4" s="5">
        <v>2.13</v>
      </c>
      <c r="K4" s="5">
        <v>3.04</v>
      </c>
      <c r="L4" s="5"/>
      <c r="M4" s="5"/>
      <c r="N4" s="5">
        <f t="shared" si="0"/>
        <v>2.6833333333333331</v>
      </c>
      <c r="O4" s="5"/>
      <c r="Q4" s="8" t="e">
        <f>AVERAGE(L3,L4,L7,L9,L13,L15,L16,L17,L19,L21,L22,L23,L25,L26)</f>
        <v>#DIV/0!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3.5</v>
      </c>
      <c r="G5" s="5">
        <v>1.93</v>
      </c>
      <c r="H5" s="5">
        <v>2.15</v>
      </c>
      <c r="I5" s="5">
        <v>3.4</v>
      </c>
      <c r="J5" s="5">
        <v>2.96</v>
      </c>
      <c r="K5" s="5">
        <v>2.72</v>
      </c>
      <c r="L5" s="5"/>
      <c r="M5" s="5"/>
      <c r="N5" s="5">
        <f t="shared" si="0"/>
        <v>2.7766666666666668</v>
      </c>
      <c r="O5" s="5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2.2200000000000002</v>
      </c>
      <c r="G6" s="5">
        <v>2.48</v>
      </c>
      <c r="H6" s="5">
        <v>1.3</v>
      </c>
      <c r="I6" s="5">
        <v>2.76</v>
      </c>
      <c r="J6" s="5">
        <v>1.91</v>
      </c>
      <c r="K6" s="5">
        <v>4.21</v>
      </c>
      <c r="L6" s="5"/>
      <c r="M6" s="5"/>
      <c r="N6" s="5">
        <f t="shared" si="0"/>
        <v>2.48</v>
      </c>
      <c r="O6" s="5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2.12</v>
      </c>
      <c r="G7" s="5">
        <v>2.12</v>
      </c>
      <c r="H7" s="5">
        <v>2.2400000000000002</v>
      </c>
      <c r="I7" s="5">
        <v>3.02</v>
      </c>
      <c r="J7" s="5">
        <v>1.79</v>
      </c>
      <c r="K7" s="5">
        <v>2.23</v>
      </c>
      <c r="L7" s="5"/>
      <c r="M7" s="5"/>
      <c r="N7" s="5">
        <f t="shared" si="0"/>
        <v>2.2533333333333334</v>
      </c>
      <c r="O7" s="5"/>
      <c r="Q7" s="8">
        <f>AVERAGE(N4,N15,N16,N17,N19,N21,N22,N23)</f>
        <v>2.5464583333333337</v>
      </c>
      <c r="R7" s="8"/>
      <c r="S7" s="8">
        <f>AVERAGE(N10,N12,N14,N20,N24)</f>
        <v>2.6363333333333334</v>
      </c>
    </row>
    <row r="8" spans="1:19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3.15</v>
      </c>
      <c r="G8" s="5">
        <v>2.2999999999999998</v>
      </c>
      <c r="H8" s="5">
        <v>3.76</v>
      </c>
      <c r="I8" s="5">
        <v>1.47</v>
      </c>
      <c r="J8" s="5">
        <v>3.93</v>
      </c>
      <c r="K8" s="5">
        <v>2.56</v>
      </c>
      <c r="L8" s="5"/>
      <c r="M8" s="5"/>
      <c r="N8" s="5">
        <f t="shared" si="0"/>
        <v>2.8616666666666664</v>
      </c>
      <c r="O8" s="5"/>
      <c r="Q8" s="8">
        <f>STDEVA(N4,N15,N16,N17,N19,N21,N22,N23)/SQRT(8)</f>
        <v>0.11245124053568958</v>
      </c>
      <c r="R8" s="8"/>
      <c r="S8" s="8">
        <f>STDEVA(N10,N12,N14,N20,N24)/SQRT(5)</f>
        <v>8.3628477340091614E-2</v>
      </c>
    </row>
    <row r="9" spans="1:19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2.4900000000000002</v>
      </c>
      <c r="G9" s="5">
        <v>2.06</v>
      </c>
      <c r="H9" s="5">
        <v>2.56</v>
      </c>
      <c r="I9" s="5">
        <v>1.75</v>
      </c>
      <c r="J9" s="5">
        <v>3.41</v>
      </c>
      <c r="K9" s="5">
        <v>1.65</v>
      </c>
      <c r="L9" s="5"/>
      <c r="M9" s="5"/>
      <c r="N9" s="5">
        <f t="shared" si="0"/>
        <v>2.3200000000000003</v>
      </c>
      <c r="O9" s="5"/>
      <c r="Q9">
        <v>8</v>
      </c>
      <c r="S9">
        <v>5</v>
      </c>
    </row>
    <row r="10" spans="1:19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2.4300000000000002</v>
      </c>
      <c r="G10" s="5">
        <v>3.47</v>
      </c>
      <c r="H10" s="5">
        <v>3.98</v>
      </c>
      <c r="I10" s="5">
        <v>1.68</v>
      </c>
      <c r="J10" s="5">
        <v>3.07</v>
      </c>
      <c r="K10" s="5">
        <v>2.27</v>
      </c>
      <c r="L10" s="5"/>
      <c r="M10" s="5"/>
      <c r="N10" s="5">
        <f t="shared" si="0"/>
        <v>2.8166666666666669</v>
      </c>
      <c r="O10" s="5"/>
    </row>
    <row r="11" spans="1:19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4.03</v>
      </c>
      <c r="G11" s="5">
        <v>3.89</v>
      </c>
      <c r="H11" s="5">
        <v>2.02</v>
      </c>
      <c r="I11" s="5">
        <v>2.12</v>
      </c>
      <c r="J11" s="5">
        <v>2.69</v>
      </c>
      <c r="K11" s="5">
        <v>2.4900000000000002</v>
      </c>
      <c r="L11" s="5"/>
      <c r="M11" s="5"/>
      <c r="N11" s="5">
        <f t="shared" si="0"/>
        <v>2.8733333333333331</v>
      </c>
      <c r="O11" s="5"/>
      <c r="Q11" s="8" t="s">
        <v>17</v>
      </c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2.02</v>
      </c>
      <c r="G12" s="5">
        <v>2.63</v>
      </c>
      <c r="H12" s="5">
        <v>2.34</v>
      </c>
      <c r="I12" s="5">
        <v>2.1800000000000002</v>
      </c>
      <c r="J12" s="5">
        <v>2.99</v>
      </c>
      <c r="K12" s="5">
        <v>2.9</v>
      </c>
      <c r="L12" s="5"/>
      <c r="M12" s="5"/>
      <c r="N12" s="5">
        <f t="shared" si="0"/>
        <v>2.5100000000000002</v>
      </c>
      <c r="O12" s="5"/>
      <c r="Q12" s="8">
        <f>AVERAGE(N3,N6,N7,N9,N11,N13,N25,N26)</f>
        <v>2.4191666666666665</v>
      </c>
      <c r="R12" s="8"/>
      <c r="S12" s="8">
        <f>AVERAGE(N5,N8,N18,N27,N2)</f>
        <v>2.8260000000000005</v>
      </c>
    </row>
    <row r="13" spans="1:19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2.94</v>
      </c>
      <c r="G13" s="5">
        <v>1.55</v>
      </c>
      <c r="H13" s="5">
        <v>2</v>
      </c>
      <c r="I13" s="5">
        <v>2.09</v>
      </c>
      <c r="J13" s="5">
        <v>2.87</v>
      </c>
      <c r="K13" s="5">
        <v>2.4700000000000002</v>
      </c>
      <c r="L13" s="5"/>
      <c r="M13" s="5"/>
      <c r="N13" s="5">
        <f t="shared" si="0"/>
        <v>2.3199999999999998</v>
      </c>
      <c r="O13" s="5"/>
      <c r="Q13" s="8">
        <f>STDEVA(N3,N6,N7,N9,N11,N13,N25,N26)/SQRT(8)</f>
        <v>7.2726111552779263E-2</v>
      </c>
      <c r="S13" s="8">
        <f>STDEVA(N6,N9,N19,N28,N3)/SQRT(5)</f>
        <v>8.1852396512349018E-2</v>
      </c>
    </row>
    <row r="14" spans="1:19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5.07</v>
      </c>
      <c r="G14" s="5">
        <v>2.27</v>
      </c>
      <c r="H14" s="5">
        <v>2.73</v>
      </c>
      <c r="I14" s="5">
        <v>1.84</v>
      </c>
      <c r="J14" s="5">
        <v>2.23</v>
      </c>
      <c r="K14" s="5">
        <v>2.13</v>
      </c>
      <c r="L14" s="5"/>
      <c r="M14" s="5"/>
      <c r="N14" s="5">
        <f t="shared" si="0"/>
        <v>2.7116666666666664</v>
      </c>
      <c r="O14" s="5"/>
      <c r="Q14">
        <v>8</v>
      </c>
      <c r="S14">
        <v>5</v>
      </c>
    </row>
    <row r="15" spans="1:19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1.26</v>
      </c>
      <c r="G15" s="5">
        <v>3.03</v>
      </c>
      <c r="H15" s="5">
        <v>2.09</v>
      </c>
      <c r="I15" s="5">
        <v>2.02</v>
      </c>
      <c r="J15" s="5">
        <v>2.56</v>
      </c>
      <c r="K15" s="5">
        <v>1.84</v>
      </c>
      <c r="L15" s="5"/>
      <c r="M15" s="5"/>
      <c r="N15" s="5">
        <f t="shared" si="0"/>
        <v>2.1333333333333333</v>
      </c>
      <c r="O15" s="5"/>
    </row>
    <row r="16" spans="1:19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2.68</v>
      </c>
      <c r="G16" s="5">
        <v>2.4300000000000002</v>
      </c>
      <c r="H16" s="5">
        <v>2.44</v>
      </c>
      <c r="I16" s="5">
        <v>2.96</v>
      </c>
      <c r="J16" s="5">
        <v>2.5099999999999998</v>
      </c>
      <c r="K16" s="5">
        <v>2.21</v>
      </c>
      <c r="L16" s="5"/>
      <c r="M16" s="5"/>
      <c r="N16" s="5">
        <f t="shared" si="0"/>
        <v>2.5383333333333336</v>
      </c>
      <c r="O16" s="5"/>
    </row>
    <row r="17" spans="1:18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2.14</v>
      </c>
      <c r="G17" s="5">
        <v>2.42</v>
      </c>
      <c r="H17" s="5">
        <v>2.37</v>
      </c>
      <c r="I17" s="5">
        <v>2.5499999999999998</v>
      </c>
      <c r="J17" s="5">
        <v>2.67</v>
      </c>
      <c r="K17" s="5">
        <v>2.2799999999999998</v>
      </c>
      <c r="L17" s="5"/>
      <c r="M17" s="5"/>
      <c r="N17" s="5">
        <f t="shared" si="0"/>
        <v>2.4049999999999998</v>
      </c>
      <c r="O17" s="5"/>
    </row>
    <row r="18" spans="1:18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2.44</v>
      </c>
      <c r="G18" s="5">
        <v>2.54</v>
      </c>
      <c r="H18" s="5">
        <v>2.54</v>
      </c>
      <c r="I18" s="5">
        <v>1.89</v>
      </c>
      <c r="J18" s="5">
        <v>2.93</v>
      </c>
      <c r="K18" s="5">
        <v>2.15</v>
      </c>
      <c r="L18" s="5"/>
      <c r="M18" s="5"/>
      <c r="N18" s="5">
        <f t="shared" si="0"/>
        <v>2.415</v>
      </c>
      <c r="O18" s="5"/>
    </row>
    <row r="19" spans="1:18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1.23</v>
      </c>
      <c r="G19" s="5">
        <v>1.88</v>
      </c>
      <c r="H19" s="5">
        <v>1.88</v>
      </c>
      <c r="I19" s="5">
        <v>2.81</v>
      </c>
      <c r="J19" s="5">
        <v>2.68</v>
      </c>
      <c r="K19" s="5">
        <v>2.16</v>
      </c>
      <c r="L19" s="5"/>
      <c r="M19" s="5"/>
      <c r="N19" s="5">
        <f t="shared" si="0"/>
        <v>2.1066666666666669</v>
      </c>
      <c r="O19" s="5"/>
    </row>
    <row r="20" spans="1:18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1.98</v>
      </c>
      <c r="G20" s="5">
        <v>3.43</v>
      </c>
      <c r="H20" s="5">
        <v>2.15</v>
      </c>
      <c r="I20" s="5">
        <v>2.12</v>
      </c>
      <c r="J20" s="5">
        <v>2.8</v>
      </c>
      <c r="K20" s="5">
        <v>4.13</v>
      </c>
      <c r="L20" s="5"/>
      <c r="M20" s="5"/>
      <c r="N20" s="5">
        <f t="shared" si="0"/>
        <v>2.7683333333333331</v>
      </c>
      <c r="O20" s="5"/>
    </row>
    <row r="21" spans="1:18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2.62</v>
      </c>
      <c r="G21" s="5">
        <v>2.19</v>
      </c>
      <c r="H21" s="5">
        <v>2.16</v>
      </c>
      <c r="I21" s="5">
        <v>2.59</v>
      </c>
      <c r="J21" s="5">
        <v>4.33</v>
      </c>
      <c r="K21" s="5">
        <v>2.3199999999999998</v>
      </c>
      <c r="L21" s="5"/>
      <c r="M21" s="5"/>
      <c r="N21" s="5">
        <f t="shared" si="0"/>
        <v>2.7016666666666667</v>
      </c>
      <c r="O21" s="5"/>
    </row>
    <row r="22" spans="1:18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2.93</v>
      </c>
      <c r="G22" s="5">
        <v>1.22</v>
      </c>
      <c r="H22" s="5">
        <v>3.27</v>
      </c>
      <c r="I22" s="5">
        <v>2.66</v>
      </c>
      <c r="J22" s="5">
        <v>4.34</v>
      </c>
      <c r="K22" s="5">
        <v>2.27</v>
      </c>
      <c r="L22" s="5"/>
      <c r="M22" s="5"/>
      <c r="N22" s="5">
        <f t="shared" si="0"/>
        <v>2.7816666666666667</v>
      </c>
      <c r="O22" s="5"/>
    </row>
    <row r="23" spans="1:18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3.99</v>
      </c>
      <c r="G23" s="5">
        <v>2.34</v>
      </c>
      <c r="H23" s="5">
        <v>2.2799999999999998</v>
      </c>
      <c r="I23" s="5">
        <v>3.1</v>
      </c>
      <c r="J23" s="5">
        <v>3.92</v>
      </c>
      <c r="K23" s="5">
        <v>2.5</v>
      </c>
      <c r="L23" s="5"/>
      <c r="M23" s="5"/>
      <c r="N23" s="5">
        <f t="shared" si="0"/>
        <v>3.0216666666666665</v>
      </c>
      <c r="O23" s="5"/>
    </row>
    <row r="24" spans="1:18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3.01</v>
      </c>
      <c r="G24" s="5">
        <v>1.7</v>
      </c>
      <c r="H24" s="5">
        <v>2.15</v>
      </c>
      <c r="I24" s="5">
        <v>2.39</v>
      </c>
      <c r="J24" s="5">
        <v>2.69</v>
      </c>
      <c r="K24" s="5">
        <v>2.31</v>
      </c>
      <c r="L24" s="5"/>
      <c r="M24" s="5"/>
      <c r="N24" s="5">
        <f t="shared" si="0"/>
        <v>2.375</v>
      </c>
      <c r="O24" s="5"/>
    </row>
    <row r="25" spans="1:18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1.74</v>
      </c>
      <c r="G25" s="5">
        <v>3.81</v>
      </c>
      <c r="H25" s="5">
        <v>1.94</v>
      </c>
      <c r="I25" s="5">
        <v>2.21</v>
      </c>
      <c r="J25" s="5">
        <v>2.21</v>
      </c>
      <c r="K25" s="5">
        <v>2.1800000000000002</v>
      </c>
      <c r="L25" s="5"/>
      <c r="M25" s="5"/>
      <c r="N25" s="5">
        <f t="shared" si="0"/>
        <v>2.3483333333333332</v>
      </c>
      <c r="O25" s="5"/>
    </row>
    <row r="26" spans="1:18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2.2000000000000002</v>
      </c>
      <c r="G26" s="5">
        <v>2.08</v>
      </c>
      <c r="H26" s="5">
        <v>2.1800000000000002</v>
      </c>
      <c r="I26" s="5">
        <v>2.4</v>
      </c>
      <c r="J26" s="5">
        <v>2.35</v>
      </c>
      <c r="K26" s="5">
        <v>2.3199999999999998</v>
      </c>
      <c r="L26" s="5"/>
      <c r="M26" s="5"/>
      <c r="N26" s="5">
        <f t="shared" si="0"/>
        <v>2.2550000000000003</v>
      </c>
      <c r="O26" s="5"/>
    </row>
    <row r="27" spans="1:18" x14ac:dyDescent="0.25">
      <c r="A27" s="5">
        <f t="shared" si="1"/>
        <v>26</v>
      </c>
      <c r="B27" s="8" t="s">
        <v>11</v>
      </c>
      <c r="C27" s="8" t="s">
        <v>17</v>
      </c>
      <c r="D27" s="8" t="s">
        <v>12</v>
      </c>
      <c r="E27" s="5"/>
      <c r="F27" s="5">
        <v>3.02</v>
      </c>
      <c r="G27" s="5">
        <v>2.0299999999999998</v>
      </c>
      <c r="H27" s="5">
        <v>2.5</v>
      </c>
      <c r="I27" s="5">
        <v>2.77</v>
      </c>
      <c r="J27" s="5">
        <v>4.62</v>
      </c>
      <c r="K27" s="5">
        <v>3.44</v>
      </c>
      <c r="L27" s="5"/>
      <c r="M27" s="5"/>
      <c r="N27" s="5">
        <f t="shared" si="0"/>
        <v>3.0633333333333339</v>
      </c>
      <c r="O27" s="5"/>
    </row>
    <row r="30" spans="1:18" x14ac:dyDescent="0.25">
      <c r="R30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Q16" sqref="Q16"/>
    </sheetView>
  </sheetViews>
  <sheetFormatPr defaultColWidth="8.81640625" defaultRowHeight="14.5" x14ac:dyDescent="0.35"/>
  <cols>
    <col min="1" max="1" width="8.81640625" style="8"/>
  </cols>
  <sheetData>
    <row r="1" spans="1:12" x14ac:dyDescent="0.25">
      <c r="B1" t="s">
        <v>0</v>
      </c>
      <c r="C1" t="s">
        <v>9</v>
      </c>
      <c r="D1" t="s">
        <v>10</v>
      </c>
      <c r="E1" t="s">
        <v>16</v>
      </c>
      <c r="F1">
        <v>0</v>
      </c>
      <c r="G1">
        <v>4</v>
      </c>
      <c r="H1">
        <v>8</v>
      </c>
      <c r="I1">
        <v>12</v>
      </c>
      <c r="J1">
        <v>16</v>
      </c>
      <c r="K1">
        <v>20</v>
      </c>
      <c r="L1">
        <v>24</v>
      </c>
    </row>
    <row r="2" spans="1:12" x14ac:dyDescent="0.25">
      <c r="A2" s="8">
        <v>1</v>
      </c>
      <c r="B2">
        <v>2</v>
      </c>
      <c r="C2" t="s">
        <v>11</v>
      </c>
      <c r="D2" t="s">
        <v>13</v>
      </c>
      <c r="E2" t="s">
        <v>17</v>
      </c>
      <c r="F2">
        <v>2.5033333333333334</v>
      </c>
      <c r="G2">
        <v>2.6416666666666666</v>
      </c>
      <c r="H2">
        <v>2.3833333333333333</v>
      </c>
      <c r="I2">
        <v>2.1616666666666666</v>
      </c>
      <c r="J2">
        <v>2.7583333333333333</v>
      </c>
      <c r="K2">
        <v>3.2283333333333335</v>
      </c>
      <c r="L2">
        <v>2.7716666666666665</v>
      </c>
    </row>
    <row r="3" spans="1:12" x14ac:dyDescent="0.25">
      <c r="A3" s="8">
        <v>1</v>
      </c>
      <c r="B3">
        <v>5</v>
      </c>
      <c r="C3" t="s">
        <v>11</v>
      </c>
      <c r="D3" t="s">
        <v>13</v>
      </c>
      <c r="E3" t="s">
        <v>17</v>
      </c>
      <c r="F3">
        <v>2.48</v>
      </c>
      <c r="G3">
        <v>2.5706666666666664</v>
      </c>
      <c r="H3">
        <v>2.2116666666666669</v>
      </c>
      <c r="I3">
        <v>1.8833333333333335</v>
      </c>
      <c r="J3">
        <v>2.6283333333333334</v>
      </c>
      <c r="K3">
        <v>3.3800000000000003</v>
      </c>
      <c r="L3">
        <v>2.4699999999999998</v>
      </c>
    </row>
    <row r="4" spans="1:12" x14ac:dyDescent="0.25">
      <c r="A4" s="8">
        <v>1</v>
      </c>
      <c r="B4">
        <v>6</v>
      </c>
      <c r="C4" t="s">
        <v>14</v>
      </c>
      <c r="D4" t="s">
        <v>13</v>
      </c>
      <c r="E4" t="s">
        <v>17</v>
      </c>
      <c r="F4">
        <v>2.2533333333333334</v>
      </c>
      <c r="G4">
        <v>2.56</v>
      </c>
      <c r="H4">
        <v>2.1149999999999998</v>
      </c>
      <c r="I4">
        <v>2.4166666666666665</v>
      </c>
      <c r="J4">
        <v>2.2116666666666664</v>
      </c>
      <c r="K4">
        <v>2.5866666666666664</v>
      </c>
      <c r="L4">
        <v>2.4450000000000003</v>
      </c>
    </row>
    <row r="5" spans="1:12" x14ac:dyDescent="0.25">
      <c r="A5" s="8">
        <v>1</v>
      </c>
      <c r="B5">
        <v>8</v>
      </c>
      <c r="C5" t="s">
        <v>14</v>
      </c>
      <c r="D5" t="s">
        <v>13</v>
      </c>
      <c r="E5" t="s">
        <v>17</v>
      </c>
      <c r="F5">
        <v>2.3200000000000003</v>
      </c>
      <c r="G5">
        <v>1.9416666666666664</v>
      </c>
      <c r="H5">
        <v>1.8133333333333335</v>
      </c>
      <c r="I5">
        <v>1.5666666666666667</v>
      </c>
      <c r="J5">
        <v>1.7183333333333335</v>
      </c>
      <c r="K5">
        <v>2.1966666666666668</v>
      </c>
      <c r="L5">
        <v>2.0783333333333336</v>
      </c>
    </row>
    <row r="6" spans="1:12" x14ac:dyDescent="0.25">
      <c r="A6" s="8">
        <v>1</v>
      </c>
      <c r="B6">
        <v>10</v>
      </c>
      <c r="C6" t="s">
        <v>14</v>
      </c>
      <c r="D6" t="s">
        <v>13</v>
      </c>
      <c r="E6" t="s">
        <v>17</v>
      </c>
      <c r="F6">
        <v>2.8733333333333331</v>
      </c>
      <c r="G6">
        <v>2.3316666666666666</v>
      </c>
      <c r="H6">
        <v>1.9766666666666668</v>
      </c>
      <c r="I6">
        <v>1.8583333333333332</v>
      </c>
      <c r="J6">
        <v>2.6416666666666662</v>
      </c>
      <c r="K6">
        <v>3.0216666666666661</v>
      </c>
      <c r="L6">
        <v>2.4833333333333334</v>
      </c>
    </row>
    <row r="7" spans="1:12" x14ac:dyDescent="0.25">
      <c r="A7" s="8">
        <v>1</v>
      </c>
      <c r="B7">
        <v>12</v>
      </c>
      <c r="C7" t="s">
        <v>14</v>
      </c>
      <c r="D7" t="s">
        <v>13</v>
      </c>
      <c r="E7" t="s">
        <v>17</v>
      </c>
      <c r="F7">
        <v>2.3199999999999998</v>
      </c>
      <c r="G7">
        <v>2.2150000000000003</v>
      </c>
      <c r="H7">
        <v>2.3000000000000003</v>
      </c>
      <c r="I7">
        <v>1.8533333333333333</v>
      </c>
      <c r="J7">
        <v>2.1366666666666667</v>
      </c>
      <c r="K7">
        <v>2.3149999999999999</v>
      </c>
      <c r="L7">
        <v>2.7066666666666666</v>
      </c>
    </row>
    <row r="8" spans="1:12" x14ac:dyDescent="0.25">
      <c r="A8" s="8">
        <v>1</v>
      </c>
      <c r="B8">
        <v>24</v>
      </c>
      <c r="C8" t="s">
        <v>11</v>
      </c>
      <c r="D8" t="s">
        <v>13</v>
      </c>
      <c r="E8" t="s">
        <v>17</v>
      </c>
      <c r="F8">
        <v>2.3483333333333332</v>
      </c>
      <c r="G8">
        <v>2.2833333333333332</v>
      </c>
      <c r="H8">
        <v>2.0683333333333334</v>
      </c>
      <c r="I8">
        <v>2.0950000000000002</v>
      </c>
      <c r="J8">
        <v>2.6799999999999997</v>
      </c>
      <c r="K8">
        <v>2.8416666666666668</v>
      </c>
      <c r="L8">
        <v>2.42</v>
      </c>
    </row>
    <row r="9" spans="1:12" x14ac:dyDescent="0.25">
      <c r="A9" s="8">
        <v>1</v>
      </c>
      <c r="B9">
        <v>25</v>
      </c>
      <c r="C9" t="s">
        <v>11</v>
      </c>
      <c r="D9" t="s">
        <v>13</v>
      </c>
      <c r="E9" t="s">
        <v>17</v>
      </c>
      <c r="F9">
        <v>2.2550000000000003</v>
      </c>
      <c r="G9">
        <v>2.1350000000000002</v>
      </c>
      <c r="H9">
        <v>2.1183333333333336</v>
      </c>
      <c r="I9">
        <v>2.2550000000000003</v>
      </c>
      <c r="J9">
        <v>2.84</v>
      </c>
      <c r="K9">
        <v>2.6850000000000001</v>
      </c>
      <c r="L9">
        <v>2.75</v>
      </c>
    </row>
    <row r="10" spans="1:12" x14ac:dyDescent="0.25">
      <c r="A10" s="8">
        <v>2</v>
      </c>
      <c r="B10">
        <v>1</v>
      </c>
      <c r="C10" t="s">
        <v>11</v>
      </c>
      <c r="D10" t="s">
        <v>12</v>
      </c>
      <c r="E10" t="s">
        <v>17</v>
      </c>
      <c r="F10">
        <v>3.0133333333333332</v>
      </c>
      <c r="G10">
        <v>3.0249999999999999</v>
      </c>
      <c r="H10">
        <v>3.0566666666666666</v>
      </c>
      <c r="I10">
        <v>2.1716666666666669</v>
      </c>
      <c r="J10">
        <v>2.5983333333333332</v>
      </c>
      <c r="K10">
        <v>3.4049999999999998</v>
      </c>
      <c r="L10">
        <v>2.9833333333333329</v>
      </c>
    </row>
    <row r="11" spans="1:12" x14ac:dyDescent="0.25">
      <c r="A11" s="8">
        <v>2</v>
      </c>
      <c r="B11">
        <v>4</v>
      </c>
      <c r="C11" t="s">
        <v>11</v>
      </c>
      <c r="D11" t="s">
        <v>12</v>
      </c>
      <c r="E11" t="s">
        <v>17</v>
      </c>
      <c r="F11">
        <v>2.7766666666666668</v>
      </c>
      <c r="G11">
        <v>2.7149999999999999</v>
      </c>
      <c r="H11">
        <v>2.7366666666666668</v>
      </c>
      <c r="I11">
        <v>2.5933333333333333</v>
      </c>
      <c r="J11">
        <v>2.3283333333333336</v>
      </c>
      <c r="K11">
        <v>3.6533333333333338</v>
      </c>
      <c r="L11">
        <v>3.5333333333333332</v>
      </c>
    </row>
    <row r="12" spans="1:12" x14ac:dyDescent="0.25">
      <c r="A12" s="8">
        <v>2</v>
      </c>
      <c r="B12">
        <v>7</v>
      </c>
      <c r="C12" t="s">
        <v>14</v>
      </c>
      <c r="D12" t="s">
        <v>12</v>
      </c>
      <c r="E12" t="s">
        <v>17</v>
      </c>
      <c r="F12">
        <v>2.8616666666666664</v>
      </c>
      <c r="G12">
        <v>2.2466666666666666</v>
      </c>
      <c r="H12">
        <v>1.9749999999999996</v>
      </c>
      <c r="I12">
        <v>1.8916666666666664</v>
      </c>
      <c r="J12">
        <v>2.1516666666666668</v>
      </c>
      <c r="K12">
        <v>2.6766666666666672</v>
      </c>
      <c r="L12">
        <v>2.5316666666666667</v>
      </c>
    </row>
    <row r="13" spans="1:12" x14ac:dyDescent="0.25">
      <c r="A13" s="8">
        <v>2</v>
      </c>
      <c r="B13">
        <v>17</v>
      </c>
      <c r="C13" t="s">
        <v>14</v>
      </c>
      <c r="D13" t="s">
        <v>12</v>
      </c>
      <c r="E13" t="s">
        <v>17</v>
      </c>
      <c r="F13">
        <v>2.415</v>
      </c>
      <c r="G13">
        <v>2.8416666666666663</v>
      </c>
      <c r="H13">
        <v>2.2283333333333335</v>
      </c>
      <c r="I13">
        <v>2.5116666666666667</v>
      </c>
      <c r="J13">
        <v>3.1733333333333333</v>
      </c>
      <c r="K13">
        <v>3.6483333333333334</v>
      </c>
      <c r="L13">
        <v>3.5683333333333338</v>
      </c>
    </row>
    <row r="14" spans="1:12" x14ac:dyDescent="0.25">
      <c r="A14" s="8">
        <v>2</v>
      </c>
      <c r="B14">
        <v>26</v>
      </c>
      <c r="C14" t="s">
        <v>11</v>
      </c>
      <c r="D14" t="s">
        <v>12</v>
      </c>
      <c r="E14" t="s">
        <v>17</v>
      </c>
      <c r="F14">
        <v>3.0633333333333339</v>
      </c>
      <c r="G14">
        <v>2.7900000000000005</v>
      </c>
      <c r="H14">
        <v>2.0716666666666668</v>
      </c>
      <c r="I14">
        <v>2.0499999999999998</v>
      </c>
      <c r="J14">
        <v>2.6566666666666667</v>
      </c>
      <c r="K14">
        <v>2.7016666666666662</v>
      </c>
      <c r="L14">
        <v>2.9216666666666669</v>
      </c>
    </row>
    <row r="15" spans="1:12" x14ac:dyDescent="0.25">
      <c r="A15" s="8">
        <v>3</v>
      </c>
      <c r="B15">
        <v>3</v>
      </c>
      <c r="C15" t="s">
        <v>11</v>
      </c>
      <c r="D15" t="s">
        <v>13</v>
      </c>
      <c r="E15" t="s">
        <v>18</v>
      </c>
      <c r="F15">
        <v>2.6833333333333331</v>
      </c>
      <c r="G15">
        <v>2.8983333333333334</v>
      </c>
      <c r="H15">
        <v>2.6949999999999998</v>
      </c>
      <c r="I15">
        <v>4.2183333333333328</v>
      </c>
      <c r="J15">
        <v>5.7650000000000006</v>
      </c>
      <c r="K15">
        <v>6.9366666666666665</v>
      </c>
      <c r="L15">
        <v>6.6033333333333344</v>
      </c>
    </row>
    <row r="16" spans="1:12" x14ac:dyDescent="0.25">
      <c r="A16" s="8">
        <v>3</v>
      </c>
      <c r="B16">
        <v>14</v>
      </c>
      <c r="C16" t="s">
        <v>14</v>
      </c>
      <c r="D16" t="s">
        <v>13</v>
      </c>
      <c r="E16" t="s">
        <v>18</v>
      </c>
      <c r="F16">
        <v>2.1333333333333333</v>
      </c>
      <c r="G16">
        <v>5.4899999999999993</v>
      </c>
      <c r="H16">
        <v>4.8366666666666669</v>
      </c>
      <c r="I16">
        <v>7.2916666666666679</v>
      </c>
      <c r="J16">
        <v>6.9183333333333339</v>
      </c>
      <c r="K16">
        <v>6.8983333333333334</v>
      </c>
      <c r="L16">
        <v>6.543333333333333</v>
      </c>
    </row>
    <row r="17" spans="1:12" x14ac:dyDescent="0.25">
      <c r="A17" s="8">
        <v>3</v>
      </c>
      <c r="B17">
        <v>15</v>
      </c>
      <c r="C17" t="s">
        <v>14</v>
      </c>
      <c r="D17" t="s">
        <v>13</v>
      </c>
      <c r="E17" t="s">
        <v>18</v>
      </c>
      <c r="F17">
        <v>2.5383333333333336</v>
      </c>
      <c r="G17">
        <v>3.3600000000000008</v>
      </c>
      <c r="H17">
        <v>4.0516666666666667</v>
      </c>
      <c r="I17">
        <v>6.5533333333333346</v>
      </c>
      <c r="J17">
        <v>4.7933333333333339</v>
      </c>
      <c r="K17">
        <v>7.43</v>
      </c>
      <c r="L17">
        <v>6.19</v>
      </c>
    </row>
    <row r="18" spans="1:12" x14ac:dyDescent="0.25">
      <c r="A18" s="8">
        <v>3</v>
      </c>
      <c r="B18">
        <v>16</v>
      </c>
      <c r="C18" t="s">
        <v>14</v>
      </c>
      <c r="D18" t="s">
        <v>13</v>
      </c>
      <c r="E18" t="s">
        <v>18</v>
      </c>
      <c r="F18">
        <v>2.4049999999999998</v>
      </c>
      <c r="G18">
        <v>2.9899999999999998</v>
      </c>
      <c r="H18">
        <v>3.0333333333333332</v>
      </c>
      <c r="I18">
        <v>5.3983333333333334</v>
      </c>
      <c r="J18">
        <v>6.4316666666666675</v>
      </c>
      <c r="K18">
        <v>6.543333333333333</v>
      </c>
      <c r="L18">
        <v>6.5366666666666653</v>
      </c>
    </row>
    <row r="19" spans="1:12" x14ac:dyDescent="0.25">
      <c r="A19" s="8">
        <v>3</v>
      </c>
      <c r="B19">
        <v>18</v>
      </c>
      <c r="C19" t="s">
        <v>14</v>
      </c>
      <c r="D19" t="s">
        <v>13</v>
      </c>
      <c r="E19" t="s">
        <v>18</v>
      </c>
      <c r="F19">
        <v>2.1066666666666669</v>
      </c>
      <c r="G19">
        <v>2.7049999999999996</v>
      </c>
      <c r="H19">
        <v>2.7650000000000001</v>
      </c>
      <c r="I19">
        <v>6.0783333333333331</v>
      </c>
      <c r="J19">
        <v>6.378333333333333</v>
      </c>
      <c r="K19">
        <v>6.6466666666666656</v>
      </c>
      <c r="L19">
        <v>7.0099999999999989</v>
      </c>
    </row>
    <row r="20" spans="1:12" x14ac:dyDescent="0.25">
      <c r="A20" s="8">
        <v>3</v>
      </c>
      <c r="B20">
        <v>20</v>
      </c>
      <c r="C20" t="s">
        <v>11</v>
      </c>
      <c r="D20" t="s">
        <v>13</v>
      </c>
      <c r="E20" t="s">
        <v>18</v>
      </c>
      <c r="F20">
        <v>2.7016666666666667</v>
      </c>
      <c r="G20">
        <v>3.0383333333333327</v>
      </c>
      <c r="H20">
        <v>3.5849999999999995</v>
      </c>
      <c r="I20">
        <v>5.0166666666666666</v>
      </c>
      <c r="J20">
        <v>7.1033333333333326</v>
      </c>
      <c r="K20">
        <v>9.1783333333333328</v>
      </c>
      <c r="L20">
        <v>6.7066666666666661</v>
      </c>
    </row>
    <row r="21" spans="1:12" x14ac:dyDescent="0.25">
      <c r="A21" s="8">
        <v>3</v>
      </c>
      <c r="B21">
        <v>21</v>
      </c>
      <c r="C21" t="s">
        <v>11</v>
      </c>
      <c r="D21" t="s">
        <v>13</v>
      </c>
      <c r="E21" t="s">
        <v>18</v>
      </c>
      <c r="F21">
        <v>2.7816666666666667</v>
      </c>
      <c r="G21">
        <v>2.1533333333333338</v>
      </c>
      <c r="H21">
        <v>3.1116666666666668</v>
      </c>
      <c r="I21">
        <v>5.041666666666667</v>
      </c>
      <c r="J21">
        <v>6.9083333333333323</v>
      </c>
      <c r="K21">
        <v>5.5</v>
      </c>
      <c r="L21">
        <v>6.4016666666666664</v>
      </c>
    </row>
    <row r="22" spans="1:12" x14ac:dyDescent="0.25">
      <c r="A22" s="8">
        <v>3</v>
      </c>
      <c r="B22">
        <v>22</v>
      </c>
      <c r="C22" t="s">
        <v>11</v>
      </c>
      <c r="D22" t="s">
        <v>13</v>
      </c>
      <c r="E22" t="s">
        <v>18</v>
      </c>
      <c r="F22">
        <v>3.0216666666666665</v>
      </c>
      <c r="G22">
        <v>2.9616666666666664</v>
      </c>
      <c r="H22">
        <v>3.4849999999999999</v>
      </c>
      <c r="I22">
        <v>5.831666666666667</v>
      </c>
      <c r="J22">
        <v>6.8933333333333335</v>
      </c>
      <c r="K22">
        <v>6.3216666666666663</v>
      </c>
      <c r="L22">
        <v>6.9750000000000005</v>
      </c>
    </row>
    <row r="23" spans="1:12" x14ac:dyDescent="0.25">
      <c r="A23" s="8">
        <v>4</v>
      </c>
      <c r="B23">
        <v>9</v>
      </c>
      <c r="C23" t="s">
        <v>14</v>
      </c>
      <c r="D23" t="s">
        <v>12</v>
      </c>
      <c r="E23" t="s">
        <v>18</v>
      </c>
      <c r="F23">
        <v>2.8166666666666669</v>
      </c>
      <c r="G23">
        <v>3.0383333333333336</v>
      </c>
      <c r="H23">
        <v>2.7666666666666662</v>
      </c>
      <c r="I23">
        <v>4.8116666666666665</v>
      </c>
      <c r="J23">
        <v>6.6066666666666665</v>
      </c>
      <c r="K23">
        <v>6.3016666666666667</v>
      </c>
      <c r="L23">
        <v>6.1833333333333336</v>
      </c>
    </row>
    <row r="24" spans="1:12" x14ac:dyDescent="0.25">
      <c r="A24" s="8">
        <v>4</v>
      </c>
      <c r="B24">
        <v>11</v>
      </c>
      <c r="C24" t="s">
        <v>14</v>
      </c>
      <c r="D24" t="s">
        <v>12</v>
      </c>
      <c r="E24" t="s">
        <v>18</v>
      </c>
      <c r="F24">
        <v>2.5100000000000002</v>
      </c>
      <c r="G24">
        <v>3.5266666666666668</v>
      </c>
      <c r="H24">
        <v>3.0483333333333333</v>
      </c>
      <c r="I24">
        <v>3.9866666666666668</v>
      </c>
      <c r="J24">
        <v>5.7866666666666662</v>
      </c>
      <c r="K24">
        <v>6.7166666666666659</v>
      </c>
      <c r="L24">
        <v>6.6716666666666669</v>
      </c>
    </row>
    <row r="25" spans="1:12" x14ac:dyDescent="0.25">
      <c r="A25" s="8">
        <v>4</v>
      </c>
      <c r="B25">
        <v>13</v>
      </c>
      <c r="C25" t="s">
        <v>14</v>
      </c>
      <c r="D25" t="s">
        <v>12</v>
      </c>
      <c r="E25" t="s">
        <v>18</v>
      </c>
      <c r="F25">
        <v>2.7116666666666664</v>
      </c>
      <c r="G25">
        <v>3.145</v>
      </c>
      <c r="H25">
        <v>2.7616666666666667</v>
      </c>
      <c r="I25">
        <v>4.3850000000000007</v>
      </c>
      <c r="J25">
        <v>6.1783333333333337</v>
      </c>
      <c r="K25">
        <v>6.2533333333333339</v>
      </c>
      <c r="L25">
        <v>6.3166666666666664</v>
      </c>
    </row>
    <row r="26" spans="1:12" x14ac:dyDescent="0.25">
      <c r="A26" s="8">
        <v>4</v>
      </c>
      <c r="B26">
        <v>19</v>
      </c>
      <c r="C26" t="s">
        <v>11</v>
      </c>
      <c r="D26" t="s">
        <v>12</v>
      </c>
      <c r="E26" t="s">
        <v>18</v>
      </c>
      <c r="F26">
        <v>2.7683333333333331</v>
      </c>
      <c r="G26">
        <v>2.6366666666666667</v>
      </c>
      <c r="H26">
        <v>3.5700000000000003</v>
      </c>
      <c r="I26">
        <v>7.088333333333332</v>
      </c>
      <c r="J26">
        <v>5.9116666666666662</v>
      </c>
      <c r="K26">
        <v>7.46</v>
      </c>
      <c r="L26">
        <v>6.080000000000001</v>
      </c>
    </row>
    <row r="27" spans="1:12" x14ac:dyDescent="0.25">
      <c r="A27" s="8">
        <v>4</v>
      </c>
      <c r="B27">
        <v>23</v>
      </c>
      <c r="C27" t="s">
        <v>11</v>
      </c>
      <c r="D27" t="s">
        <v>12</v>
      </c>
      <c r="E27" t="s">
        <v>18</v>
      </c>
      <c r="F27">
        <v>2.375</v>
      </c>
      <c r="G27">
        <v>2.8816666666666673</v>
      </c>
      <c r="H27">
        <v>2.8016666666666663</v>
      </c>
      <c r="I27">
        <v>5.6833333333333336</v>
      </c>
      <c r="J27">
        <v>6.4516666666666653</v>
      </c>
      <c r="K27">
        <v>6.5549999999999997</v>
      </c>
      <c r="L27">
        <v>6.6333333333333329</v>
      </c>
    </row>
  </sheetData>
  <sortState ref="A2:L27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4" sqref="D4"/>
    </sheetView>
  </sheetViews>
  <sheetFormatPr defaultColWidth="11.453125" defaultRowHeight="14.5" x14ac:dyDescent="0.35"/>
  <sheetData>
    <row r="1" spans="1:4" x14ac:dyDescent="0.25">
      <c r="A1" s="12" t="s">
        <v>10</v>
      </c>
      <c r="B1" t="s">
        <v>7</v>
      </c>
    </row>
    <row r="2" spans="1:4" x14ac:dyDescent="0.25">
      <c r="A2" s="12" t="s">
        <v>13</v>
      </c>
      <c r="B2">
        <v>108.90666666666668</v>
      </c>
    </row>
    <row r="3" spans="1:4" x14ac:dyDescent="0.25">
      <c r="A3" s="12" t="s">
        <v>13</v>
      </c>
      <c r="B3">
        <v>107.65333333333335</v>
      </c>
    </row>
    <row r="4" spans="1:4" x14ac:dyDescent="0.25">
      <c r="A4" s="12" t="s">
        <v>13</v>
      </c>
      <c r="B4">
        <v>104.28666666666668</v>
      </c>
      <c r="D4">
        <f>_xlfn.T.TEST(B2:B17,B18:B27,2,2)</f>
        <v>0.85270872097508521</v>
      </c>
    </row>
    <row r="5" spans="1:4" x14ac:dyDescent="0.25">
      <c r="A5" s="12" t="s">
        <v>13</v>
      </c>
      <c r="B5">
        <v>101.58666666666666</v>
      </c>
    </row>
    <row r="6" spans="1:4" x14ac:dyDescent="0.25">
      <c r="A6" s="12" t="s">
        <v>13</v>
      </c>
      <c r="B6">
        <v>34.786666666666669</v>
      </c>
    </row>
    <row r="7" spans="1:4" x14ac:dyDescent="0.25">
      <c r="A7" s="12" t="s">
        <v>13</v>
      </c>
      <c r="B7">
        <v>48.466666666666661</v>
      </c>
    </row>
    <row r="8" spans="1:4" x14ac:dyDescent="0.25">
      <c r="A8" s="12" t="s">
        <v>13</v>
      </c>
      <c r="B8">
        <v>122.83333333333333</v>
      </c>
    </row>
    <row r="9" spans="1:4" x14ac:dyDescent="0.25">
      <c r="A9" s="12" t="s">
        <v>13</v>
      </c>
      <c r="B9">
        <v>36.18</v>
      </c>
    </row>
    <row r="10" spans="1:4" x14ac:dyDescent="0.25">
      <c r="A10" s="12" t="s">
        <v>13</v>
      </c>
      <c r="B10">
        <v>62.669999999999995</v>
      </c>
    </row>
    <row r="11" spans="1:4" x14ac:dyDescent="0.25">
      <c r="A11" s="12" t="s">
        <v>13</v>
      </c>
      <c r="B11">
        <v>106.83</v>
      </c>
    </row>
    <row r="12" spans="1:4" x14ac:dyDescent="0.25">
      <c r="A12" s="12" t="s">
        <v>13</v>
      </c>
      <c r="B12">
        <v>83.496666666666655</v>
      </c>
    </row>
    <row r="13" spans="1:4" x14ac:dyDescent="0.25">
      <c r="A13" s="12" t="s">
        <v>13</v>
      </c>
      <c r="B13">
        <v>87.25</v>
      </c>
    </row>
    <row r="14" spans="1:4" x14ac:dyDescent="0.25">
      <c r="A14" s="12" t="s">
        <v>13</v>
      </c>
      <c r="B14">
        <v>76.15666666666668</v>
      </c>
    </row>
    <row r="15" spans="1:4" x14ac:dyDescent="0.25">
      <c r="A15" s="12" t="s">
        <v>13</v>
      </c>
      <c r="B15">
        <v>86.076666666666668</v>
      </c>
    </row>
    <row r="16" spans="1:4" x14ac:dyDescent="0.25">
      <c r="A16" s="12" t="s">
        <v>13</v>
      </c>
      <c r="B16">
        <v>110.73666666666666</v>
      </c>
    </row>
    <row r="17" spans="1:2" x14ac:dyDescent="0.25">
      <c r="A17" s="12" t="s">
        <v>13</v>
      </c>
      <c r="B17">
        <v>94.336666666666659</v>
      </c>
    </row>
    <row r="18" spans="1:2" x14ac:dyDescent="0.25">
      <c r="A18" s="12" t="s">
        <v>12</v>
      </c>
      <c r="B18">
        <v>80.106666666666669</v>
      </c>
    </row>
    <row r="19" spans="1:2" x14ac:dyDescent="0.25">
      <c r="A19" s="12" t="s">
        <v>12</v>
      </c>
      <c r="B19">
        <v>29.103333333333335</v>
      </c>
    </row>
    <row r="20" spans="1:2" x14ac:dyDescent="0.25">
      <c r="A20" s="12" t="s">
        <v>12</v>
      </c>
      <c r="B20">
        <v>99.33</v>
      </c>
    </row>
    <row r="21" spans="1:2" x14ac:dyDescent="0.25">
      <c r="A21" s="12" t="s">
        <v>12</v>
      </c>
      <c r="B21">
        <v>45.25</v>
      </c>
    </row>
    <row r="22" spans="1:2" x14ac:dyDescent="0.25">
      <c r="A22" s="12" t="s">
        <v>12</v>
      </c>
      <c r="B22">
        <v>120.90666666666665</v>
      </c>
    </row>
    <row r="23" spans="1:2" x14ac:dyDescent="0.25">
      <c r="A23" s="12" t="s">
        <v>12</v>
      </c>
      <c r="B23">
        <v>144.56333333333336</v>
      </c>
    </row>
    <row r="24" spans="1:2" x14ac:dyDescent="0.25">
      <c r="A24" s="12" t="s">
        <v>12</v>
      </c>
      <c r="B24">
        <v>56.110000000000007</v>
      </c>
    </row>
    <row r="25" spans="1:2" x14ac:dyDescent="0.25">
      <c r="A25" s="12" t="s">
        <v>12</v>
      </c>
      <c r="B25">
        <v>111.62333333333333</v>
      </c>
    </row>
    <row r="26" spans="1:2" x14ac:dyDescent="0.25">
      <c r="A26" s="12" t="s">
        <v>12</v>
      </c>
      <c r="B26">
        <v>68.716666666666669</v>
      </c>
    </row>
    <row r="27" spans="1:2" x14ac:dyDescent="0.25">
      <c r="A27" s="12" t="s">
        <v>12</v>
      </c>
      <c r="B27">
        <v>78.63</v>
      </c>
    </row>
  </sheetData>
  <sortState ref="A2:B27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G1" workbookViewId="0">
      <selection activeCell="O16" sqref="O16"/>
    </sheetView>
  </sheetViews>
  <sheetFormatPr defaultColWidth="8.81640625" defaultRowHeight="14.5" x14ac:dyDescent="0.35"/>
  <sheetData>
    <row r="1" spans="1:26" x14ac:dyDescent="0.25">
      <c r="A1" s="4" t="s">
        <v>0</v>
      </c>
      <c r="B1" t="s">
        <v>6</v>
      </c>
      <c r="C1" t="s">
        <v>7</v>
      </c>
      <c r="D1" t="s">
        <v>8</v>
      </c>
      <c r="F1" s="4" t="s">
        <v>0</v>
      </c>
      <c r="G1" s="3" t="s">
        <v>6</v>
      </c>
      <c r="H1" s="3" t="s">
        <v>7</v>
      </c>
      <c r="I1" s="3" t="s">
        <v>8</v>
      </c>
      <c r="K1" s="4" t="s">
        <v>0</v>
      </c>
      <c r="L1" s="3" t="s">
        <v>6</v>
      </c>
      <c r="M1" s="3" t="s">
        <v>7</v>
      </c>
      <c r="N1" s="3" t="s">
        <v>8</v>
      </c>
      <c r="P1" t="s">
        <v>25</v>
      </c>
      <c r="Q1" s="8" t="s">
        <v>6</v>
      </c>
      <c r="R1" s="8" t="s">
        <v>7</v>
      </c>
      <c r="S1" s="8" t="s">
        <v>8</v>
      </c>
      <c r="U1" t="s">
        <v>26</v>
      </c>
      <c r="X1" t="s">
        <v>27</v>
      </c>
    </row>
    <row r="2" spans="1:26" x14ac:dyDescent="0.25">
      <c r="A2" s="5">
        <v>1</v>
      </c>
      <c r="B2">
        <v>12.71</v>
      </c>
      <c r="C2">
        <v>74.36</v>
      </c>
      <c r="D2">
        <v>1.03</v>
      </c>
      <c r="F2" s="5">
        <v>1</v>
      </c>
      <c r="G2" s="2">
        <v>14.35</v>
      </c>
      <c r="H2" s="2">
        <v>88.04</v>
      </c>
      <c r="I2" s="2">
        <v>1.34</v>
      </c>
      <c r="K2" s="5">
        <v>1</v>
      </c>
      <c r="L2" s="2">
        <v>1.1499999999999999</v>
      </c>
      <c r="M2" s="2">
        <v>77.92</v>
      </c>
      <c r="N2" s="2">
        <v>1.1100000000000001</v>
      </c>
      <c r="Q2">
        <f>AVERAGE(B2,G2,L2)</f>
        <v>9.4033333333333342</v>
      </c>
      <c r="R2">
        <f>AVERAGE(M2,H2,C2)</f>
        <v>80.106666666666669</v>
      </c>
      <c r="S2">
        <f>AVERAGE(N2,I2,D2)</f>
        <v>1.1600000000000001</v>
      </c>
      <c r="U2" t="s">
        <v>6</v>
      </c>
      <c r="V2" t="s">
        <v>7</v>
      </c>
      <c r="W2" t="s">
        <v>8</v>
      </c>
      <c r="X2" t="s">
        <v>6</v>
      </c>
      <c r="Y2" t="s">
        <v>7</v>
      </c>
      <c r="Z2" t="s">
        <v>8</v>
      </c>
    </row>
    <row r="3" spans="1:26" x14ac:dyDescent="0.25">
      <c r="A3" s="5">
        <f>A2+1</f>
        <v>2</v>
      </c>
      <c r="B3">
        <v>17.34</v>
      </c>
      <c r="C3">
        <v>113.72</v>
      </c>
      <c r="D3">
        <v>2.02</v>
      </c>
      <c r="F3" s="5">
        <f>F2+1</f>
        <v>2</v>
      </c>
      <c r="G3" s="2">
        <v>13.45</v>
      </c>
      <c r="H3" s="2">
        <v>80.36</v>
      </c>
      <c r="I3" s="2">
        <v>1.17</v>
      </c>
      <c r="K3" s="5">
        <f>K2+1</f>
        <v>2</v>
      </c>
      <c r="L3" s="2">
        <v>19.600000000000001</v>
      </c>
      <c r="M3" s="2">
        <v>132.63999999999999</v>
      </c>
      <c r="N3" s="2">
        <v>2.6</v>
      </c>
      <c r="Q3" s="8">
        <f t="shared" ref="Q3:Q27" si="0">AVERAGE(B3,G3,L3)</f>
        <v>16.796666666666667</v>
      </c>
      <c r="R3" s="8">
        <f t="shared" ref="R3:R27" si="1">AVERAGE(M3,H3,C3)</f>
        <v>108.90666666666668</v>
      </c>
      <c r="S3" s="8">
        <f t="shared" ref="S3:S27" si="2">AVERAGE(N3,I3,D3)</f>
        <v>1.93</v>
      </c>
      <c r="U3">
        <f>AVERAGE(Q3,Q6,Q7,Q9,Q11,Q13,Q25,Q26)</f>
        <v>15.546666666666665</v>
      </c>
      <c r="V3" s="8">
        <f t="shared" ref="V3:W3" si="3">AVERAGE(R3,R6,R7,R9,R11,R13,R25,R26)</f>
        <v>90.742500000000007</v>
      </c>
      <c r="W3" s="8">
        <f t="shared" si="3"/>
        <v>2.9950000000000001</v>
      </c>
      <c r="X3">
        <f>AVERAGE(Q2,Q5,Q8,Q18,Q27)</f>
        <v>11.261333333333333</v>
      </c>
      <c r="Y3" s="8">
        <f t="shared" ref="Y3:Z3" si="4">AVERAGE(R2,R5,R8,R18,R27)</f>
        <v>68.656000000000006</v>
      </c>
      <c r="Z3" s="8">
        <f t="shared" si="4"/>
        <v>1.0006666666666666</v>
      </c>
    </row>
    <row r="4" spans="1:26" x14ac:dyDescent="0.25">
      <c r="A4" s="5">
        <f t="shared" ref="A4:A27" si="5">A3+1</f>
        <v>3</v>
      </c>
      <c r="B4">
        <v>15.78</v>
      </c>
      <c r="C4">
        <v>100.04</v>
      </c>
      <c r="D4">
        <v>1.64</v>
      </c>
      <c r="F4" s="5">
        <f t="shared" ref="F4:F25" si="6">F3+1</f>
        <v>3</v>
      </c>
      <c r="G4" s="2">
        <v>13.63</v>
      </c>
      <c r="H4" s="2">
        <v>81.8</v>
      </c>
      <c r="I4" s="2">
        <v>1.2</v>
      </c>
      <c r="K4" s="5">
        <f t="shared" ref="K4:K25" si="7">K3+1</f>
        <v>3</v>
      </c>
      <c r="L4" s="2">
        <v>20.54</v>
      </c>
      <c r="M4" s="2">
        <v>141.12</v>
      </c>
      <c r="N4" s="2">
        <v>2.89</v>
      </c>
      <c r="Q4" s="8">
        <f t="shared" si="0"/>
        <v>16.650000000000002</v>
      </c>
      <c r="R4" s="8">
        <f t="shared" si="1"/>
        <v>107.65333333333335</v>
      </c>
      <c r="S4" s="8">
        <f t="shared" si="2"/>
        <v>1.91</v>
      </c>
      <c r="U4">
        <f>U3/SQRT(8)</f>
        <v>5.4965767124234288</v>
      </c>
      <c r="V4" s="8">
        <f t="shared" ref="V4:W4" si="8">V3/SQRT(8)</f>
        <v>32.082318545910148</v>
      </c>
      <c r="W4" s="8">
        <f t="shared" si="8"/>
        <v>1.0588924048268549</v>
      </c>
      <c r="X4">
        <f>X3/SQRT(5)</f>
        <v>5.0362213701235259</v>
      </c>
      <c r="Y4" s="8">
        <f t="shared" ref="Y4:Z4" si="9">Y3/SQRT(5)</f>
        <v>30.703896612645114</v>
      </c>
      <c r="Z4" s="8">
        <f t="shared" si="9"/>
        <v>0.44751173789695786</v>
      </c>
    </row>
    <row r="5" spans="1:26" x14ac:dyDescent="0.25">
      <c r="A5" s="5">
        <f t="shared" si="5"/>
        <v>4</v>
      </c>
      <c r="B5">
        <v>5.29</v>
      </c>
      <c r="C5">
        <v>11</v>
      </c>
      <c r="D5">
        <v>0.09</v>
      </c>
      <c r="F5" s="5">
        <f t="shared" si="6"/>
        <v>4</v>
      </c>
      <c r="G5" s="2">
        <v>10.9</v>
      </c>
      <c r="H5" s="2">
        <v>58.89</v>
      </c>
      <c r="I5" s="2">
        <v>0.73</v>
      </c>
      <c r="K5" s="5">
        <f t="shared" si="7"/>
        <v>4</v>
      </c>
      <c r="L5" s="2">
        <v>6.04</v>
      </c>
      <c r="M5" s="2">
        <v>17.420000000000002</v>
      </c>
      <c r="N5" s="2">
        <v>0.15</v>
      </c>
      <c r="Q5" s="8">
        <f t="shared" si="0"/>
        <v>7.41</v>
      </c>
      <c r="R5" s="8">
        <f t="shared" si="1"/>
        <v>29.103333333333335</v>
      </c>
      <c r="S5" s="8">
        <f t="shared" si="2"/>
        <v>0.32333333333333331</v>
      </c>
      <c r="U5">
        <v>8</v>
      </c>
      <c r="V5" s="8">
        <v>8</v>
      </c>
      <c r="W5" s="8">
        <v>8</v>
      </c>
      <c r="X5">
        <v>5</v>
      </c>
      <c r="Y5" s="8">
        <v>5</v>
      </c>
      <c r="Z5" s="8">
        <v>5</v>
      </c>
    </row>
    <row r="6" spans="1:26" x14ac:dyDescent="0.25">
      <c r="A6" s="5">
        <f t="shared" si="5"/>
        <v>5</v>
      </c>
      <c r="B6">
        <v>23.43</v>
      </c>
      <c r="C6">
        <v>11</v>
      </c>
      <c r="D6">
        <v>0.09</v>
      </c>
      <c r="F6" s="5">
        <f t="shared" si="6"/>
        <v>5</v>
      </c>
      <c r="G6" s="2">
        <v>20</v>
      </c>
      <c r="H6" s="2">
        <v>136.36000000000001</v>
      </c>
      <c r="I6" s="2">
        <v>2.73</v>
      </c>
      <c r="K6" s="5">
        <f t="shared" si="7"/>
        <v>5</v>
      </c>
      <c r="L6" s="2">
        <v>23.43</v>
      </c>
      <c r="M6" s="2">
        <v>165.5</v>
      </c>
      <c r="N6" s="2">
        <v>3.78</v>
      </c>
      <c r="Q6" s="8">
        <f t="shared" si="0"/>
        <v>22.286666666666665</v>
      </c>
      <c r="R6" s="8">
        <f t="shared" si="1"/>
        <v>104.28666666666668</v>
      </c>
      <c r="S6" s="8">
        <f t="shared" si="2"/>
        <v>2.1999999999999997</v>
      </c>
    </row>
    <row r="7" spans="1:26" x14ac:dyDescent="0.25">
      <c r="A7" s="5">
        <f t="shared" si="5"/>
        <v>6</v>
      </c>
      <c r="B7">
        <v>23.43</v>
      </c>
      <c r="C7">
        <v>165</v>
      </c>
      <c r="D7">
        <v>37.6</v>
      </c>
      <c r="F7" s="5">
        <f t="shared" si="6"/>
        <v>6</v>
      </c>
      <c r="G7" s="2">
        <v>13.21</v>
      </c>
      <c r="H7" s="2">
        <v>78.63</v>
      </c>
      <c r="I7" s="2">
        <v>1.1299999999999999</v>
      </c>
      <c r="K7" s="5">
        <f t="shared" si="7"/>
        <v>6</v>
      </c>
      <c r="L7" s="2">
        <v>11.19</v>
      </c>
      <c r="M7" s="2">
        <v>61.13</v>
      </c>
      <c r="N7" s="2">
        <v>0.77</v>
      </c>
      <c r="Q7" s="8">
        <f t="shared" si="0"/>
        <v>15.943333333333333</v>
      </c>
      <c r="R7" s="8">
        <f t="shared" si="1"/>
        <v>101.58666666666666</v>
      </c>
      <c r="S7" s="8">
        <f t="shared" si="2"/>
        <v>13.166666666666666</v>
      </c>
      <c r="U7" s="8" t="s">
        <v>26</v>
      </c>
      <c r="V7" s="8"/>
      <c r="W7" s="8"/>
      <c r="X7" s="8" t="s">
        <v>27</v>
      </c>
      <c r="Y7" s="8"/>
      <c r="Z7" s="8"/>
    </row>
    <row r="8" spans="1:26" x14ac:dyDescent="0.25">
      <c r="A8" s="5">
        <f t="shared" si="5"/>
        <v>7</v>
      </c>
      <c r="B8">
        <v>14.42</v>
      </c>
      <c r="C8">
        <v>88.68</v>
      </c>
      <c r="D8">
        <v>1.36</v>
      </c>
      <c r="F8" s="5">
        <f t="shared" si="6"/>
        <v>7</v>
      </c>
      <c r="G8" s="2">
        <v>15.54</v>
      </c>
      <c r="H8" s="2">
        <v>98.58</v>
      </c>
      <c r="I8" s="2">
        <v>1.61</v>
      </c>
      <c r="K8" s="5">
        <f t="shared" si="7"/>
        <v>7</v>
      </c>
      <c r="L8" s="2">
        <v>17.04</v>
      </c>
      <c r="M8" s="2">
        <v>110.73</v>
      </c>
      <c r="N8" s="2">
        <v>1.94</v>
      </c>
      <c r="Q8" s="8">
        <f t="shared" si="0"/>
        <v>15.666666666666666</v>
      </c>
      <c r="R8" s="8">
        <f t="shared" si="1"/>
        <v>99.33</v>
      </c>
      <c r="S8" s="8">
        <f t="shared" si="2"/>
        <v>1.6366666666666667</v>
      </c>
      <c r="U8" s="8" t="s">
        <v>6</v>
      </c>
      <c r="V8" s="8" t="s">
        <v>7</v>
      </c>
      <c r="W8" s="8" t="s">
        <v>8</v>
      </c>
      <c r="X8" s="8" t="s">
        <v>6</v>
      </c>
      <c r="Y8" s="8" t="s">
        <v>7</v>
      </c>
      <c r="Z8" s="8" t="s">
        <v>8</v>
      </c>
    </row>
    <row r="9" spans="1:26" x14ac:dyDescent="0.25">
      <c r="A9" s="5">
        <f t="shared" si="5"/>
        <v>8</v>
      </c>
      <c r="B9">
        <v>6.22</v>
      </c>
      <c r="C9">
        <v>18.920000000000002</v>
      </c>
      <c r="D9">
        <v>0.16</v>
      </c>
      <c r="F9" s="5">
        <f t="shared" si="6"/>
        <v>8</v>
      </c>
      <c r="G9" s="2">
        <v>8.6199999999999992</v>
      </c>
      <c r="H9" s="2">
        <v>39.43</v>
      </c>
      <c r="I9" s="2">
        <v>0.41</v>
      </c>
      <c r="K9" s="5">
        <f t="shared" si="7"/>
        <v>8</v>
      </c>
      <c r="L9" s="2">
        <v>9.4</v>
      </c>
      <c r="M9" s="2">
        <v>46.01</v>
      </c>
      <c r="N9" s="2">
        <v>0.51</v>
      </c>
      <c r="Q9" s="8">
        <f t="shared" si="0"/>
        <v>8.08</v>
      </c>
      <c r="R9" s="8">
        <f t="shared" si="1"/>
        <v>34.786666666666669</v>
      </c>
      <c r="S9" s="8">
        <f t="shared" si="2"/>
        <v>0.35999999999999993</v>
      </c>
      <c r="U9">
        <f>AVERAGE(Q4,Q15,Q16,Q17,Q19,Q21,Q22,Q23)</f>
        <v>13.510000000000002</v>
      </c>
      <c r="V9" s="8">
        <f t="shared" ref="V9:W9" si="10">AVERAGE(R4,R15,R16,R17,R19,R21,R22,R23)</f>
        <v>80.789166666666674</v>
      </c>
      <c r="W9" s="8">
        <f t="shared" si="10"/>
        <v>1.2266666666666666</v>
      </c>
      <c r="X9">
        <f>AVERAGE(Q10,Q12,Q14,Q20,Q24)</f>
        <v>15.540000000000001</v>
      </c>
      <c r="Y9" s="8">
        <f t="shared" ref="Y9:Z9" si="11">AVERAGE(R10,R12,R14,R20,R24)</f>
        <v>98.212000000000018</v>
      </c>
      <c r="Z9" s="8">
        <f t="shared" si="11"/>
        <v>1.789333333333333</v>
      </c>
    </row>
    <row r="10" spans="1:26" x14ac:dyDescent="0.25">
      <c r="A10" s="5">
        <f t="shared" si="5"/>
        <v>9</v>
      </c>
      <c r="B10">
        <v>7.31</v>
      </c>
      <c r="C10">
        <v>28.36</v>
      </c>
      <c r="D10">
        <v>0.27</v>
      </c>
      <c r="F10" s="5">
        <f t="shared" si="6"/>
        <v>9</v>
      </c>
      <c r="G10" s="2">
        <v>9.64</v>
      </c>
      <c r="H10" s="2">
        <v>48.1</v>
      </c>
      <c r="I10" s="2">
        <v>0.1</v>
      </c>
      <c r="K10" s="5">
        <f t="shared" si="7"/>
        <v>9</v>
      </c>
      <c r="L10" s="2">
        <v>10.94</v>
      </c>
      <c r="M10" s="2">
        <v>59.29</v>
      </c>
      <c r="N10" s="2">
        <v>0.74</v>
      </c>
      <c r="Q10" s="8">
        <f t="shared" si="0"/>
        <v>9.2966666666666669</v>
      </c>
      <c r="R10" s="8">
        <f t="shared" si="1"/>
        <v>45.25</v>
      </c>
      <c r="S10" s="8">
        <f t="shared" si="2"/>
        <v>0.36999999999999994</v>
      </c>
      <c r="U10">
        <f>U9/SQRT(8)</f>
        <v>4.7765063069151283</v>
      </c>
      <c r="V10" s="8">
        <f t="shared" ref="V10:W10" si="12">V9/SQRT(8)</f>
        <v>28.563283798205095</v>
      </c>
      <c r="W10" s="8">
        <f t="shared" si="12"/>
        <v>0.43369215912774911</v>
      </c>
      <c r="X10">
        <f>X9/SQRT(5)</f>
        <v>6.9496992740693466</v>
      </c>
      <c r="Y10" s="8">
        <f t="shared" ref="Y10:Z10" si="13">Y9/SQRT(5)</f>
        <v>43.921741641241873</v>
      </c>
      <c r="Z10" s="8">
        <f t="shared" si="13"/>
        <v>0.80021419354792456</v>
      </c>
    </row>
    <row r="11" spans="1:26" x14ac:dyDescent="0.25">
      <c r="A11" s="5">
        <f t="shared" si="5"/>
        <v>10</v>
      </c>
      <c r="B11">
        <v>10.79</v>
      </c>
      <c r="C11">
        <v>57.8</v>
      </c>
      <c r="D11">
        <v>0.71</v>
      </c>
      <c r="F11" s="5">
        <f t="shared" si="6"/>
        <v>10</v>
      </c>
      <c r="G11" s="2">
        <v>9.34</v>
      </c>
      <c r="H11" s="2">
        <v>45.51</v>
      </c>
      <c r="I11" s="2">
        <v>0.5</v>
      </c>
      <c r="K11" s="5">
        <f t="shared" si="7"/>
        <v>10</v>
      </c>
      <c r="L11" s="2">
        <v>8.92</v>
      </c>
      <c r="M11" s="2">
        <v>42.09</v>
      </c>
      <c r="N11" s="2">
        <v>0.45</v>
      </c>
      <c r="Q11" s="8">
        <f t="shared" si="0"/>
        <v>9.6833333333333318</v>
      </c>
      <c r="R11" s="8">
        <f t="shared" si="1"/>
        <v>48.466666666666661</v>
      </c>
      <c r="S11" s="8">
        <f t="shared" si="2"/>
        <v>0.55333333333333334</v>
      </c>
      <c r="U11">
        <v>8</v>
      </c>
      <c r="V11" s="8">
        <v>8</v>
      </c>
      <c r="W11" s="8">
        <v>8</v>
      </c>
      <c r="X11">
        <v>5</v>
      </c>
      <c r="Y11" s="8">
        <v>5</v>
      </c>
      <c r="Z11" s="8">
        <v>5</v>
      </c>
    </row>
    <row r="12" spans="1:26" x14ac:dyDescent="0.25">
      <c r="A12" s="5">
        <f t="shared" si="5"/>
        <v>11</v>
      </c>
      <c r="B12">
        <v>16.75</v>
      </c>
      <c r="C12">
        <v>108.99</v>
      </c>
      <c r="D12">
        <v>1.88</v>
      </c>
      <c r="F12" s="5">
        <f t="shared" si="6"/>
        <v>11</v>
      </c>
      <c r="G12" s="2">
        <v>12.65</v>
      </c>
      <c r="H12" s="2">
        <v>73.599999999999994</v>
      </c>
      <c r="I12" s="2">
        <v>1.02</v>
      </c>
      <c r="K12" s="5">
        <f t="shared" si="7"/>
        <v>11</v>
      </c>
      <c r="L12" s="2">
        <v>25.21</v>
      </c>
      <c r="M12" s="2">
        <v>180.13</v>
      </c>
      <c r="N12" s="2">
        <v>4.37</v>
      </c>
      <c r="Q12" s="8">
        <f t="shared" si="0"/>
        <v>18.203333333333333</v>
      </c>
      <c r="R12" s="8">
        <f t="shared" si="1"/>
        <v>120.90666666666665</v>
      </c>
      <c r="S12" s="8">
        <f t="shared" si="2"/>
        <v>2.4233333333333333</v>
      </c>
    </row>
    <row r="13" spans="1:26" x14ac:dyDescent="0.25">
      <c r="A13" s="5">
        <f t="shared" si="5"/>
        <v>12</v>
      </c>
      <c r="B13">
        <v>15.54</v>
      </c>
      <c r="C13">
        <v>98.53</v>
      </c>
      <c r="D13">
        <v>1.6</v>
      </c>
      <c r="F13" s="5">
        <f t="shared" si="6"/>
        <v>12</v>
      </c>
      <c r="G13" s="2">
        <v>13.76</v>
      </c>
      <c r="H13" s="2">
        <v>82.8</v>
      </c>
      <c r="I13" s="2">
        <v>1.22</v>
      </c>
      <c r="K13" s="5">
        <f t="shared" si="7"/>
        <v>12</v>
      </c>
      <c r="L13" s="2">
        <v>29.08</v>
      </c>
      <c r="M13" s="2">
        <v>187.17</v>
      </c>
      <c r="N13" s="2">
        <v>4.67</v>
      </c>
      <c r="Q13" s="8">
        <f t="shared" si="0"/>
        <v>19.459999999999997</v>
      </c>
      <c r="R13" s="8">
        <f t="shared" si="1"/>
        <v>122.83333333333333</v>
      </c>
      <c r="S13" s="8">
        <f t="shared" si="2"/>
        <v>2.4966666666666666</v>
      </c>
    </row>
    <row r="14" spans="1:26" x14ac:dyDescent="0.25">
      <c r="A14" s="5">
        <f t="shared" si="5"/>
        <v>13</v>
      </c>
      <c r="B14">
        <v>16.8</v>
      </c>
      <c r="C14">
        <v>109.4</v>
      </c>
      <c r="D14">
        <v>1.9</v>
      </c>
      <c r="F14" s="5">
        <f t="shared" si="6"/>
        <v>13</v>
      </c>
      <c r="G14" s="2">
        <v>19.73</v>
      </c>
      <c r="H14" s="2">
        <v>133.36000000000001</v>
      </c>
      <c r="I14" s="2">
        <v>2.63</v>
      </c>
      <c r="K14" s="5">
        <f t="shared" si="7"/>
        <v>13</v>
      </c>
      <c r="L14" s="2">
        <v>26.54</v>
      </c>
      <c r="M14" s="2">
        <v>190.93</v>
      </c>
      <c r="N14" s="2">
        <v>4.84</v>
      </c>
      <c r="Q14" s="8">
        <f t="shared" si="0"/>
        <v>21.023333333333333</v>
      </c>
      <c r="R14" s="8">
        <f t="shared" si="1"/>
        <v>144.56333333333336</v>
      </c>
      <c r="S14" s="8">
        <f t="shared" si="2"/>
        <v>3.1233333333333331</v>
      </c>
    </row>
    <row r="15" spans="1:26" x14ac:dyDescent="0.25">
      <c r="A15" s="5">
        <f t="shared" si="5"/>
        <v>14</v>
      </c>
      <c r="B15">
        <v>8.92</v>
      </c>
      <c r="C15">
        <v>42.05</v>
      </c>
      <c r="D15">
        <v>0.45</v>
      </c>
      <c r="F15" s="5">
        <f t="shared" si="6"/>
        <v>14</v>
      </c>
      <c r="G15" s="2">
        <v>7.59</v>
      </c>
      <c r="H15" s="2">
        <v>30.68</v>
      </c>
      <c r="I15" s="2">
        <v>0.3</v>
      </c>
      <c r="K15" s="5">
        <f t="shared" si="7"/>
        <v>14</v>
      </c>
      <c r="L15" s="2">
        <v>8.19</v>
      </c>
      <c r="M15" s="2">
        <v>35.81</v>
      </c>
      <c r="N15" s="2">
        <v>0.36</v>
      </c>
      <c r="Q15" s="8">
        <f t="shared" si="0"/>
        <v>8.2333333333333325</v>
      </c>
      <c r="R15" s="8">
        <f t="shared" si="1"/>
        <v>36.18</v>
      </c>
      <c r="S15" s="8">
        <f t="shared" si="2"/>
        <v>0.36999999999999994</v>
      </c>
      <c r="U15" t="s">
        <v>28</v>
      </c>
      <c r="X15" t="s">
        <v>29</v>
      </c>
    </row>
    <row r="16" spans="1:26" x14ac:dyDescent="0.25">
      <c r="A16" s="5">
        <f t="shared" si="5"/>
        <v>15</v>
      </c>
      <c r="B16">
        <v>11.11</v>
      </c>
      <c r="C16">
        <v>60.58</v>
      </c>
      <c r="D16">
        <v>0.76</v>
      </c>
      <c r="F16" s="5">
        <f t="shared" si="6"/>
        <v>15</v>
      </c>
      <c r="G16" s="2">
        <v>13.82</v>
      </c>
      <c r="H16" s="2">
        <v>83.59</v>
      </c>
      <c r="I16" s="2">
        <v>1.24</v>
      </c>
      <c r="K16" s="5">
        <f t="shared" si="7"/>
        <v>15</v>
      </c>
      <c r="L16" s="2">
        <v>9.14</v>
      </c>
      <c r="M16" s="2">
        <v>43.84</v>
      </c>
      <c r="N16" s="2">
        <v>0.48</v>
      </c>
      <c r="Q16" s="8">
        <f t="shared" si="0"/>
        <v>11.356666666666667</v>
      </c>
      <c r="R16" s="8">
        <f t="shared" si="1"/>
        <v>62.669999999999995</v>
      </c>
      <c r="S16" s="8">
        <f t="shared" si="2"/>
        <v>0.82666666666666666</v>
      </c>
      <c r="U16">
        <f>AVERAGE(Q4,Q15,Q16,Q17,Q19,Q21,Q22,Q23,Q3,Q6,Q7,Q9,Q11,Q13,Q25,Q26)</f>
        <v>14.528333333333336</v>
      </c>
      <c r="V16" s="8">
        <f t="shared" ref="V16:W16" si="14">AVERAGE(R4,R15,R16,R17,R19,R21,R22,R23,R3,R6,R7,R9,R11,R13,R25,R26)</f>
        <v>85.765833333333319</v>
      </c>
      <c r="W16" s="8">
        <f t="shared" si="14"/>
        <v>2.1108333333333333</v>
      </c>
      <c r="X16">
        <f>AVERAGE(Q10,Q12,Q14,Q20,Q24,Q2,Q5,Q8,Q18,Q27)</f>
        <v>13.40066666666667</v>
      </c>
      <c r="Y16" s="8">
        <f t="shared" ref="Y16:Z16" si="15">AVERAGE(R10,R12,R14,R20,R24,R2,R5,R8,R18,R27)</f>
        <v>83.434000000000012</v>
      </c>
      <c r="Z16" s="8">
        <f t="shared" si="15"/>
        <v>1.395</v>
      </c>
    </row>
    <row r="17" spans="1:26" x14ac:dyDescent="0.25">
      <c r="A17" s="5">
        <f t="shared" si="5"/>
        <v>16</v>
      </c>
      <c r="B17">
        <v>15.46</v>
      </c>
      <c r="C17">
        <v>97.62</v>
      </c>
      <c r="D17">
        <v>1.58</v>
      </c>
      <c r="F17" s="5">
        <f t="shared" si="6"/>
        <v>16</v>
      </c>
      <c r="G17" s="2">
        <v>13.51</v>
      </c>
      <c r="H17" s="2">
        <v>80.95</v>
      </c>
      <c r="I17" s="2">
        <v>1.18</v>
      </c>
      <c r="K17" s="5">
        <f t="shared" si="7"/>
        <v>16</v>
      </c>
      <c r="L17" s="2">
        <v>20.68</v>
      </c>
      <c r="M17" s="2">
        <v>141.91999999999999</v>
      </c>
      <c r="N17" s="2">
        <v>2.91</v>
      </c>
      <c r="Q17" s="8">
        <f t="shared" si="0"/>
        <v>16.55</v>
      </c>
      <c r="R17" s="8">
        <f t="shared" si="1"/>
        <v>106.83</v>
      </c>
      <c r="S17" s="8">
        <f t="shared" si="2"/>
        <v>1.89</v>
      </c>
      <c r="U17">
        <f>U16/SQRT(16)</f>
        <v>3.632083333333334</v>
      </c>
      <c r="V17" s="8">
        <f t="shared" ref="V17:W17" si="16">V16/SQRT(16)</f>
        <v>21.44145833333333</v>
      </c>
      <c r="W17" s="8">
        <f t="shared" si="16"/>
        <v>0.52770833333333333</v>
      </c>
      <c r="X17" s="8">
        <f>X16/SQRT(10)</f>
        <v>4.2376628831363066</v>
      </c>
      <c r="Y17" s="8">
        <f t="shared" ref="Y17:Z17" si="17">Y16/SQRT(10)</f>
        <v>26.384147429848859</v>
      </c>
      <c r="Z17" s="8">
        <f t="shared" si="17"/>
        <v>0.4411377335934889</v>
      </c>
    </row>
    <row r="18" spans="1:26" x14ac:dyDescent="0.25">
      <c r="A18" s="5">
        <f t="shared" si="5"/>
        <v>17</v>
      </c>
      <c r="B18">
        <v>7.79</v>
      </c>
      <c r="C18">
        <v>32.340000000000003</v>
      </c>
      <c r="D18">
        <v>0.32</v>
      </c>
      <c r="F18" s="5">
        <f t="shared" si="6"/>
        <v>17</v>
      </c>
      <c r="G18" s="2">
        <v>9.1999999999999993</v>
      </c>
      <c r="H18" s="2">
        <v>44.39</v>
      </c>
      <c r="I18" s="2">
        <v>0.49</v>
      </c>
      <c r="K18" s="5">
        <f t="shared" si="7"/>
        <v>17</v>
      </c>
      <c r="L18" s="2">
        <v>14.77</v>
      </c>
      <c r="M18" s="2">
        <v>91.6</v>
      </c>
      <c r="N18" s="2">
        <v>1.43</v>
      </c>
      <c r="Q18" s="8">
        <f t="shared" si="0"/>
        <v>10.586666666666666</v>
      </c>
      <c r="R18" s="8">
        <f t="shared" si="1"/>
        <v>56.110000000000007</v>
      </c>
      <c r="S18" s="8">
        <f t="shared" si="2"/>
        <v>0.74666666666666659</v>
      </c>
      <c r="U18">
        <v>16</v>
      </c>
      <c r="V18" s="8">
        <v>16</v>
      </c>
      <c r="W18" s="8">
        <v>16</v>
      </c>
      <c r="X18">
        <v>10</v>
      </c>
      <c r="Y18" s="8">
        <v>10</v>
      </c>
      <c r="Z18" s="8">
        <v>10</v>
      </c>
    </row>
    <row r="19" spans="1:26" x14ac:dyDescent="0.25">
      <c r="A19" s="5">
        <f t="shared" si="5"/>
        <v>18</v>
      </c>
      <c r="B19">
        <v>15.3</v>
      </c>
      <c r="C19">
        <v>96.34</v>
      </c>
      <c r="D19">
        <v>1.55</v>
      </c>
      <c r="F19" s="5">
        <f t="shared" si="6"/>
        <v>18</v>
      </c>
      <c r="G19" s="2">
        <v>12.71</v>
      </c>
      <c r="H19" s="2">
        <v>73.91</v>
      </c>
      <c r="I19" s="2">
        <v>1.03</v>
      </c>
      <c r="K19" s="5">
        <f t="shared" si="7"/>
        <v>18</v>
      </c>
      <c r="L19" s="2">
        <v>13.45</v>
      </c>
      <c r="M19" s="2">
        <v>80.239999999999995</v>
      </c>
      <c r="N19" s="2">
        <v>1.1599999999999999</v>
      </c>
      <c r="Q19" s="8">
        <f t="shared" si="0"/>
        <v>13.82</v>
      </c>
      <c r="R19" s="8">
        <f t="shared" si="1"/>
        <v>83.496666666666655</v>
      </c>
      <c r="S19" s="8">
        <f t="shared" si="2"/>
        <v>1.2466666666666668</v>
      </c>
    </row>
    <row r="20" spans="1:26" x14ac:dyDescent="0.25">
      <c r="A20" s="5">
        <f t="shared" si="5"/>
        <v>19</v>
      </c>
      <c r="B20" s="3">
        <v>14.35</v>
      </c>
      <c r="C20" s="3">
        <v>88.34</v>
      </c>
      <c r="D20" s="3">
        <v>1.34</v>
      </c>
      <c r="F20" s="5">
        <f t="shared" si="6"/>
        <v>19</v>
      </c>
      <c r="G20" s="2">
        <v>23.43</v>
      </c>
      <c r="H20" s="2">
        <v>165.49</v>
      </c>
      <c r="I20" s="2">
        <v>3.78</v>
      </c>
      <c r="K20" s="5">
        <f t="shared" si="7"/>
        <v>19</v>
      </c>
      <c r="L20" s="2">
        <v>13.57</v>
      </c>
      <c r="M20" s="2">
        <v>81.040000000000006</v>
      </c>
      <c r="N20" s="2">
        <v>1.19</v>
      </c>
      <c r="Q20" s="8">
        <f t="shared" si="0"/>
        <v>17.116666666666667</v>
      </c>
      <c r="R20" s="8">
        <f t="shared" si="1"/>
        <v>111.62333333333333</v>
      </c>
      <c r="S20" s="8">
        <f t="shared" si="2"/>
        <v>2.1033333333333331</v>
      </c>
    </row>
    <row r="21" spans="1:26" x14ac:dyDescent="0.25">
      <c r="A21" s="5">
        <f t="shared" si="5"/>
        <v>20</v>
      </c>
      <c r="B21">
        <v>13.76</v>
      </c>
      <c r="C21">
        <v>74.42</v>
      </c>
      <c r="D21">
        <v>1.04</v>
      </c>
      <c r="F21" s="5">
        <f t="shared" si="6"/>
        <v>20</v>
      </c>
      <c r="G21" s="2">
        <v>15.38</v>
      </c>
      <c r="H21" s="2">
        <v>96.81</v>
      </c>
      <c r="I21" s="2">
        <v>1.56</v>
      </c>
      <c r="K21" s="5">
        <f t="shared" si="7"/>
        <v>20</v>
      </c>
      <c r="L21" s="2">
        <v>14.63</v>
      </c>
      <c r="M21" s="2">
        <v>90.52</v>
      </c>
      <c r="N21" s="2">
        <v>1.4</v>
      </c>
      <c r="Q21" s="8">
        <f t="shared" si="0"/>
        <v>14.590000000000002</v>
      </c>
      <c r="R21" s="8">
        <f t="shared" si="1"/>
        <v>87.25</v>
      </c>
      <c r="S21" s="8">
        <f t="shared" si="2"/>
        <v>1.3333333333333333</v>
      </c>
    </row>
    <row r="22" spans="1:26" x14ac:dyDescent="0.25">
      <c r="A22" s="5">
        <f t="shared" si="5"/>
        <v>21</v>
      </c>
      <c r="B22">
        <v>10.52</v>
      </c>
      <c r="C22">
        <v>55.62</v>
      </c>
      <c r="D22">
        <v>0.67</v>
      </c>
      <c r="F22" s="5">
        <f t="shared" si="6"/>
        <v>21</v>
      </c>
      <c r="G22" s="2">
        <v>13.63</v>
      </c>
      <c r="H22" s="2">
        <v>82.09</v>
      </c>
      <c r="I22" s="2">
        <v>1.2</v>
      </c>
      <c r="K22" s="5">
        <f t="shared" si="7"/>
        <v>21</v>
      </c>
      <c r="L22" s="2">
        <v>11.15</v>
      </c>
      <c r="M22" s="2">
        <v>90.76</v>
      </c>
      <c r="N22" s="2">
        <v>0.76</v>
      </c>
      <c r="Q22" s="8">
        <f t="shared" si="0"/>
        <v>11.766666666666666</v>
      </c>
      <c r="R22" s="8">
        <f t="shared" si="1"/>
        <v>76.15666666666668</v>
      </c>
      <c r="S22" s="8">
        <f t="shared" si="2"/>
        <v>0.87666666666666659</v>
      </c>
    </row>
    <row r="23" spans="1:26" x14ac:dyDescent="0.25">
      <c r="A23" s="5">
        <f t="shared" si="5"/>
        <v>22</v>
      </c>
      <c r="B23">
        <v>9.9</v>
      </c>
      <c r="C23">
        <v>50.1</v>
      </c>
      <c r="D23">
        <v>0.57999999999999996</v>
      </c>
      <c r="F23" s="5">
        <f t="shared" si="6"/>
        <v>22</v>
      </c>
      <c r="G23" s="2">
        <v>19.66</v>
      </c>
      <c r="H23" s="2">
        <v>107.45</v>
      </c>
      <c r="I23" s="2">
        <v>1.84</v>
      </c>
      <c r="K23" s="5">
        <f t="shared" si="7"/>
        <v>22</v>
      </c>
      <c r="L23" s="2">
        <v>15.78</v>
      </c>
      <c r="M23" s="2">
        <v>100.68</v>
      </c>
      <c r="N23" s="2">
        <v>1.66</v>
      </c>
      <c r="Q23" s="8">
        <f t="shared" si="0"/>
        <v>15.113333333333335</v>
      </c>
      <c r="R23" s="8">
        <f t="shared" si="1"/>
        <v>86.076666666666668</v>
      </c>
      <c r="S23" s="8">
        <f t="shared" si="2"/>
        <v>1.36</v>
      </c>
    </row>
    <row r="24" spans="1:26" x14ac:dyDescent="0.25">
      <c r="A24" s="5">
        <f t="shared" si="5"/>
        <v>23</v>
      </c>
      <c r="B24">
        <v>12.55</v>
      </c>
      <c r="C24">
        <v>72.819999999999993</v>
      </c>
      <c r="D24">
        <v>1</v>
      </c>
      <c r="F24" s="5">
        <f t="shared" si="6"/>
        <v>23</v>
      </c>
      <c r="G24" s="2">
        <v>10.48</v>
      </c>
      <c r="H24" s="2">
        <v>55.29</v>
      </c>
      <c r="I24" s="2">
        <v>0.67</v>
      </c>
      <c r="K24" s="5">
        <f t="shared" si="7"/>
        <v>23</v>
      </c>
      <c r="L24" s="2">
        <v>13.15</v>
      </c>
      <c r="M24" s="2">
        <v>78.040000000000006</v>
      </c>
      <c r="N24" s="2">
        <v>1.1100000000000001</v>
      </c>
      <c r="Q24" s="8">
        <f t="shared" si="0"/>
        <v>12.06</v>
      </c>
      <c r="R24" s="8">
        <f t="shared" si="1"/>
        <v>68.716666666666669</v>
      </c>
      <c r="S24" s="8">
        <f t="shared" si="2"/>
        <v>0.92666666666666675</v>
      </c>
    </row>
    <row r="25" spans="1:26" x14ac:dyDescent="0.25">
      <c r="A25" s="5">
        <f t="shared" si="5"/>
        <v>24</v>
      </c>
      <c r="B25">
        <v>14.49</v>
      </c>
      <c r="C25">
        <v>89.38</v>
      </c>
      <c r="D25">
        <v>1.38</v>
      </c>
      <c r="F25" s="5">
        <f t="shared" si="6"/>
        <v>24</v>
      </c>
      <c r="G25" s="2">
        <v>17.04</v>
      </c>
      <c r="H25" s="2">
        <v>110.66</v>
      </c>
      <c r="I25" s="2">
        <v>1.1299999999999999</v>
      </c>
      <c r="K25" s="5">
        <f t="shared" si="7"/>
        <v>24</v>
      </c>
      <c r="L25" s="2">
        <v>19.48</v>
      </c>
      <c r="M25" s="2">
        <v>132.16999999999999</v>
      </c>
      <c r="N25" s="2">
        <v>2.59</v>
      </c>
      <c r="Q25" s="8">
        <f t="shared" si="0"/>
        <v>17.003333333333334</v>
      </c>
      <c r="R25" s="8">
        <f t="shared" si="1"/>
        <v>110.73666666666666</v>
      </c>
      <c r="S25" s="8">
        <f t="shared" si="2"/>
        <v>1.7</v>
      </c>
    </row>
    <row r="26" spans="1:26" x14ac:dyDescent="0.25">
      <c r="A26" s="5">
        <f>A25+1</f>
        <v>25</v>
      </c>
      <c r="B26">
        <v>14.85</v>
      </c>
      <c r="C26">
        <v>92.02</v>
      </c>
      <c r="D26">
        <v>1.44</v>
      </c>
      <c r="F26" s="5">
        <f>F25+1</f>
        <v>25</v>
      </c>
      <c r="G26" s="2">
        <v>18.75</v>
      </c>
      <c r="H26" s="2">
        <v>125.06</v>
      </c>
      <c r="I26" s="2">
        <v>2.36</v>
      </c>
      <c r="J26" s="2"/>
      <c r="K26" s="5">
        <f>K25+1</f>
        <v>25</v>
      </c>
      <c r="L26" s="2">
        <v>11.76</v>
      </c>
      <c r="M26" s="2">
        <v>65.930000000000007</v>
      </c>
      <c r="N26" s="2">
        <v>0.86</v>
      </c>
      <c r="Q26" s="8">
        <f t="shared" si="0"/>
        <v>15.12</v>
      </c>
      <c r="R26" s="8">
        <f t="shared" si="1"/>
        <v>94.336666666666659</v>
      </c>
      <c r="S26" s="8">
        <f t="shared" si="2"/>
        <v>1.5533333333333335</v>
      </c>
    </row>
    <row r="27" spans="1:26" x14ac:dyDescent="0.25">
      <c r="A27" s="5">
        <f t="shared" si="5"/>
        <v>26</v>
      </c>
      <c r="B27">
        <v>11.49</v>
      </c>
      <c r="C27">
        <v>63.86</v>
      </c>
      <c r="D27">
        <v>0.82</v>
      </c>
      <c r="F27" s="5">
        <f t="shared" ref="F27" si="18">F26+1</f>
        <v>26</v>
      </c>
      <c r="G27" s="2">
        <v>14.15</v>
      </c>
      <c r="H27" s="5">
        <v>86.26</v>
      </c>
      <c r="I27" s="2">
        <v>1.3</v>
      </c>
      <c r="K27" s="5">
        <f t="shared" ref="K27" si="19">K26+1</f>
        <v>26</v>
      </c>
      <c r="L27" s="2">
        <v>14.08</v>
      </c>
      <c r="M27" s="2">
        <v>85.77</v>
      </c>
      <c r="N27" s="2">
        <v>1.29</v>
      </c>
      <c r="Q27" s="8">
        <f t="shared" si="0"/>
        <v>13.24</v>
      </c>
      <c r="R27" s="8">
        <f t="shared" si="1"/>
        <v>78.63</v>
      </c>
      <c r="S27" s="8">
        <f t="shared" si="2"/>
        <v>1.1366666666666665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Q6" sqref="Q6:S15"/>
    </sheetView>
  </sheetViews>
  <sheetFormatPr defaultColWidth="8.81640625" defaultRowHeight="14.5" x14ac:dyDescent="0.35"/>
  <sheetData>
    <row r="1" spans="1:20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  <c r="T1" s="8"/>
    </row>
    <row r="2" spans="1:20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5.26</v>
      </c>
      <c r="G2" s="5">
        <v>4.45</v>
      </c>
      <c r="H2" s="5">
        <v>4.16</v>
      </c>
      <c r="I2" s="5">
        <v>5.13</v>
      </c>
      <c r="J2" s="5"/>
      <c r="K2" s="5"/>
      <c r="L2" s="5">
        <f>AVERAGE(F2:I2)</f>
        <v>4.75</v>
      </c>
      <c r="M2" s="5"/>
      <c r="N2" s="5"/>
      <c r="O2" s="5"/>
      <c r="P2" s="8"/>
      <c r="Q2" s="8"/>
      <c r="R2" s="8"/>
      <c r="S2" s="8"/>
      <c r="T2" s="8"/>
    </row>
    <row r="3" spans="1:20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11.15</v>
      </c>
      <c r="G3" s="5">
        <v>3.79</v>
      </c>
      <c r="H3" s="5">
        <v>9.6</v>
      </c>
      <c r="I3" s="5">
        <v>2.58</v>
      </c>
      <c r="J3" s="5"/>
      <c r="K3" s="5"/>
      <c r="L3" s="5">
        <f t="shared" ref="L3:L27" si="0">AVERAGE(F3:I3)</f>
        <v>6.7799999999999994</v>
      </c>
      <c r="M3" s="5"/>
      <c r="N3" s="5"/>
      <c r="O3" s="5"/>
      <c r="P3" s="8"/>
      <c r="Q3" s="8">
        <f>AVERAGE(L3,L4,L6,L7,L9,L13,L15,L16,L17,L19,L21,L22,L23,L25,L26)</f>
        <v>3.8536111111111109</v>
      </c>
      <c r="R3" s="8"/>
      <c r="S3" s="8">
        <f>AVERAGE(L2,L5,L8,L10,L12,L14,L18,L20,L24,L27)</f>
        <v>4.2110000000000003</v>
      </c>
      <c r="T3" s="8"/>
    </row>
    <row r="4" spans="1:20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3.66</v>
      </c>
      <c r="G4" s="5">
        <v>1.17</v>
      </c>
      <c r="H4" s="5">
        <v>5.5</v>
      </c>
      <c r="I4" s="5">
        <v>3.05</v>
      </c>
      <c r="J4" s="5"/>
      <c r="K4" s="5"/>
      <c r="L4" s="5">
        <f t="shared" si="0"/>
        <v>3.3449999999999998</v>
      </c>
      <c r="M4" s="5"/>
      <c r="N4" s="5"/>
      <c r="O4" s="5"/>
      <c r="P4" s="8"/>
      <c r="Q4" s="8">
        <f>AVERAGE(L3,L4,L7,L9,L13,L15,L16,L17,L19,L21,L22,L23,L25,L26)</f>
        <v>3.74547619047619</v>
      </c>
      <c r="R4" s="8"/>
      <c r="S4" s="8"/>
      <c r="T4" s="8"/>
    </row>
    <row r="5" spans="1:20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8.82</v>
      </c>
      <c r="G5" s="5">
        <v>6.1</v>
      </c>
      <c r="H5" s="5">
        <v>4.59</v>
      </c>
      <c r="I5" s="5">
        <v>3.96</v>
      </c>
      <c r="J5" s="5"/>
      <c r="K5" s="5"/>
      <c r="L5" s="5">
        <f t="shared" si="0"/>
        <v>5.8674999999999997</v>
      </c>
      <c r="M5" s="5"/>
      <c r="N5" s="5"/>
      <c r="O5" s="5"/>
      <c r="P5" s="8"/>
      <c r="Q5" s="8"/>
      <c r="R5" s="8"/>
      <c r="S5" s="8"/>
      <c r="T5" s="8"/>
    </row>
    <row r="6" spans="1:20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7.5</v>
      </c>
      <c r="G6" s="5">
        <v>7.46</v>
      </c>
      <c r="H6" s="5">
        <v>3.95</v>
      </c>
      <c r="I6" s="5">
        <v>2.56</v>
      </c>
      <c r="J6" s="5"/>
      <c r="K6" s="5"/>
      <c r="L6" s="5">
        <f t="shared" si="0"/>
        <v>5.3674999999999997</v>
      </c>
      <c r="M6" s="5"/>
      <c r="N6" s="5"/>
      <c r="O6" s="5"/>
      <c r="P6" s="8"/>
      <c r="Q6" s="8" t="s">
        <v>18</v>
      </c>
      <c r="R6" s="8"/>
      <c r="S6" s="8"/>
      <c r="T6" s="8"/>
    </row>
    <row r="7" spans="1:20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5.08</v>
      </c>
      <c r="G7" s="5">
        <v>2.48</v>
      </c>
      <c r="H7" s="5"/>
      <c r="I7" s="5">
        <v>3.08</v>
      </c>
      <c r="J7" s="5"/>
      <c r="K7" s="5"/>
      <c r="L7" s="5">
        <f t="shared" si="0"/>
        <v>3.5466666666666669</v>
      </c>
      <c r="M7" s="5"/>
      <c r="N7" s="5"/>
      <c r="O7" s="5"/>
      <c r="P7" s="8"/>
      <c r="Q7" s="8">
        <f>AVERAGE(L4,L15,L16,L17,L19,L21,L22,L23)</f>
        <v>3.07</v>
      </c>
      <c r="R7" s="8"/>
      <c r="S7" s="8">
        <f>AVERAGE(L10,L12,L14,L20,L24)</f>
        <v>3.1234999999999999</v>
      </c>
      <c r="T7" s="8"/>
    </row>
    <row r="8" spans="1:20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8.16</v>
      </c>
      <c r="G8" s="5">
        <v>8.68</v>
      </c>
      <c r="H8" s="5">
        <v>2.5499999999999998</v>
      </c>
      <c r="I8" s="5">
        <v>6.19</v>
      </c>
      <c r="J8" s="5"/>
      <c r="K8" s="5"/>
      <c r="L8" s="5">
        <f t="shared" si="0"/>
        <v>6.3950000000000005</v>
      </c>
      <c r="M8" s="5"/>
      <c r="N8" s="5"/>
      <c r="O8" s="5"/>
      <c r="P8" s="8"/>
      <c r="Q8" s="8">
        <f>STDEVA(L4,L15,L16,L17,L19,L21,L22,L23)/SQRT(8)</f>
        <v>0.25984112591021014</v>
      </c>
      <c r="R8" s="8"/>
      <c r="S8" s="8">
        <f>STDEVA(L10,L12,L14,L20,L24)/SQRT(5)</f>
        <v>0.30172483325043087</v>
      </c>
      <c r="T8" s="8"/>
    </row>
    <row r="9" spans="1:20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6.43</v>
      </c>
      <c r="G9" s="5">
        <v>3.2</v>
      </c>
      <c r="H9" s="5">
        <v>4.34</v>
      </c>
      <c r="I9" s="5">
        <v>4.2699999999999996</v>
      </c>
      <c r="J9" s="5"/>
      <c r="K9" s="5"/>
      <c r="L9" s="5">
        <f t="shared" si="0"/>
        <v>4.5599999999999996</v>
      </c>
      <c r="M9" s="5"/>
      <c r="N9" s="5"/>
      <c r="O9" s="5"/>
      <c r="P9" s="8"/>
      <c r="Q9">
        <v>8</v>
      </c>
      <c r="S9">
        <v>5</v>
      </c>
      <c r="T9" s="8"/>
    </row>
    <row r="10" spans="1:20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6.06</v>
      </c>
      <c r="G10" s="5">
        <v>2.59</v>
      </c>
      <c r="H10" s="5">
        <v>4.2300000000000004</v>
      </c>
      <c r="I10" s="5">
        <v>4.08</v>
      </c>
      <c r="J10" s="5"/>
      <c r="K10" s="5"/>
      <c r="L10" s="5">
        <f t="shared" si="0"/>
        <v>4.24</v>
      </c>
      <c r="M10" s="5"/>
      <c r="N10" s="5"/>
      <c r="O10" s="5"/>
      <c r="P10" s="8"/>
      <c r="T10" s="8"/>
    </row>
    <row r="11" spans="1:20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5.16</v>
      </c>
      <c r="G11" s="5">
        <v>6.61</v>
      </c>
      <c r="H11" s="5">
        <v>4.93</v>
      </c>
      <c r="I11" s="5">
        <v>3.81</v>
      </c>
      <c r="J11" s="5"/>
      <c r="K11" s="5"/>
      <c r="L11" s="5">
        <f t="shared" si="0"/>
        <v>5.1274999999999995</v>
      </c>
      <c r="M11" s="5"/>
      <c r="N11" s="5"/>
      <c r="O11" s="5"/>
      <c r="P11" s="8"/>
      <c r="T11" s="8"/>
    </row>
    <row r="12" spans="1:20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2.14</v>
      </c>
      <c r="G12" s="5">
        <v>3.94</v>
      </c>
      <c r="H12" s="5">
        <v>2.77</v>
      </c>
      <c r="I12" s="5">
        <v>4.26</v>
      </c>
      <c r="J12" s="5"/>
      <c r="K12" s="5"/>
      <c r="L12" s="5">
        <f t="shared" si="0"/>
        <v>3.2774999999999999</v>
      </c>
      <c r="M12" s="5"/>
      <c r="N12" s="5"/>
      <c r="O12" s="5"/>
      <c r="P12" s="8"/>
      <c r="Q12" s="8" t="s">
        <v>17</v>
      </c>
      <c r="R12" s="8"/>
      <c r="S12" s="8"/>
      <c r="T12" s="8"/>
    </row>
    <row r="13" spans="1:20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7.62</v>
      </c>
      <c r="G13" s="5">
        <v>7.95</v>
      </c>
      <c r="H13" s="5">
        <v>7.06</v>
      </c>
      <c r="I13" s="5">
        <v>3.38</v>
      </c>
      <c r="J13" s="5"/>
      <c r="K13" s="5"/>
      <c r="L13" s="5">
        <f t="shared" si="0"/>
        <v>6.5024999999999995</v>
      </c>
      <c r="M13" s="5"/>
      <c r="N13" s="5"/>
      <c r="O13" s="5"/>
      <c r="P13" s="8"/>
      <c r="Q13" s="8">
        <f>AVERAGE(L3,L6,L7,L9,L11,L13,L25,L26)</f>
        <v>4.7964583333333328</v>
      </c>
      <c r="R13" s="8"/>
      <c r="S13" s="8">
        <f>AVERAGE(L5,L8,L18,L27,L2)</f>
        <v>5.2984999999999998</v>
      </c>
      <c r="T13" s="8"/>
    </row>
    <row r="14" spans="1:20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4.99</v>
      </c>
      <c r="G14" s="5">
        <v>1.79</v>
      </c>
      <c r="H14" s="5">
        <v>2.88</v>
      </c>
      <c r="I14" s="5">
        <v>1.46</v>
      </c>
      <c r="J14" s="5"/>
      <c r="K14" s="5"/>
      <c r="L14" s="5">
        <f t="shared" si="0"/>
        <v>2.7800000000000002</v>
      </c>
      <c r="M14" s="5"/>
      <c r="N14" s="5"/>
      <c r="O14" s="5"/>
      <c r="P14" s="8"/>
      <c r="Q14" s="8">
        <f>STDEVA(L3,L6,L7,L9,L11,L13,L25,L26)/SQRT(8)</f>
        <v>0.50592329135562719</v>
      </c>
      <c r="R14" s="8"/>
      <c r="S14" s="8">
        <f>STDEVA(L5,L8,L18,L27,L2)/SQRT(5)</f>
        <v>0.35314887087459285</v>
      </c>
      <c r="T14" s="8"/>
    </row>
    <row r="15" spans="1:20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5.29</v>
      </c>
      <c r="G15" s="5">
        <v>2.36</v>
      </c>
      <c r="H15" s="5">
        <v>2.92</v>
      </c>
      <c r="I15" s="5">
        <v>3.34</v>
      </c>
      <c r="J15" s="5"/>
      <c r="K15" s="5"/>
      <c r="L15" s="5">
        <f t="shared" si="0"/>
        <v>3.4775</v>
      </c>
      <c r="M15" s="5"/>
      <c r="N15" s="5"/>
      <c r="O15" s="5"/>
      <c r="P15" s="8"/>
      <c r="Q15" s="8">
        <v>8</v>
      </c>
      <c r="R15" s="8"/>
      <c r="S15" s="8">
        <v>5</v>
      </c>
      <c r="T15" s="8"/>
    </row>
    <row r="16" spans="1:20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9.1999999999999993</v>
      </c>
      <c r="G16" s="5">
        <v>2.76</v>
      </c>
      <c r="H16" s="5">
        <v>2.57</v>
      </c>
      <c r="I16" s="5">
        <v>1.91</v>
      </c>
      <c r="J16" s="5"/>
      <c r="K16" s="5"/>
      <c r="L16" s="5">
        <f t="shared" si="0"/>
        <v>4.1099999999999994</v>
      </c>
      <c r="M16" s="5"/>
      <c r="N16" s="5"/>
      <c r="O16" s="5"/>
      <c r="P16" s="8"/>
      <c r="Q16" s="8"/>
      <c r="R16" s="8"/>
      <c r="S16" s="8"/>
      <c r="T16" s="8"/>
    </row>
    <row r="17" spans="1:20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1.54</v>
      </c>
      <c r="G17" s="5">
        <v>1.71</v>
      </c>
      <c r="H17" s="5">
        <v>1.98</v>
      </c>
      <c r="I17" s="5">
        <v>3.12</v>
      </c>
      <c r="J17" s="5"/>
      <c r="K17" s="5"/>
      <c r="L17" s="5">
        <f t="shared" si="0"/>
        <v>2.0875000000000004</v>
      </c>
      <c r="M17" s="5"/>
      <c r="N17" s="5"/>
      <c r="O17" s="5"/>
      <c r="P17" s="8"/>
      <c r="Q17" s="8"/>
      <c r="R17" s="8"/>
      <c r="S17" s="8"/>
      <c r="T17" s="8"/>
    </row>
    <row r="18" spans="1:20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4.67</v>
      </c>
      <c r="G18" s="5">
        <v>5.51</v>
      </c>
      <c r="H18" s="5">
        <v>3.48</v>
      </c>
      <c r="I18" s="5">
        <v>4.71</v>
      </c>
      <c r="J18" s="5"/>
      <c r="K18" s="5"/>
      <c r="L18" s="5">
        <f t="shared" si="0"/>
        <v>4.5925000000000002</v>
      </c>
      <c r="M18" s="5"/>
      <c r="N18" s="5"/>
      <c r="O18" s="5"/>
      <c r="P18" s="8"/>
      <c r="Q18" s="8"/>
      <c r="R18" s="8"/>
      <c r="S18" s="8"/>
      <c r="T18" s="8"/>
    </row>
    <row r="19" spans="1:20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2.93</v>
      </c>
      <c r="G19" s="5">
        <v>3.91</v>
      </c>
      <c r="H19" s="5">
        <v>1.46</v>
      </c>
      <c r="I19" s="5">
        <v>3.27</v>
      </c>
      <c r="J19" s="5"/>
      <c r="K19" s="5"/>
      <c r="L19" s="5">
        <f t="shared" si="0"/>
        <v>2.8925000000000001</v>
      </c>
      <c r="M19" s="5"/>
      <c r="N19" s="5"/>
      <c r="O19" s="5"/>
      <c r="P19" s="8"/>
      <c r="Q19" s="8"/>
      <c r="R19" s="8"/>
      <c r="S19" s="8"/>
      <c r="T19" s="8"/>
    </row>
    <row r="20" spans="1:20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1.56</v>
      </c>
      <c r="G20" s="5">
        <v>2.77</v>
      </c>
      <c r="H20" s="5">
        <v>4.03</v>
      </c>
      <c r="I20" s="5">
        <v>2.4300000000000002</v>
      </c>
      <c r="J20" s="5"/>
      <c r="K20" s="5"/>
      <c r="L20" s="5">
        <f t="shared" si="0"/>
        <v>2.6974999999999998</v>
      </c>
      <c r="M20" s="5"/>
      <c r="N20" s="5"/>
      <c r="O20" s="5"/>
      <c r="P20" s="8"/>
      <c r="Q20" s="8"/>
      <c r="R20" s="8"/>
      <c r="S20" s="8"/>
      <c r="T20" s="8"/>
    </row>
    <row r="21" spans="1:20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1.5</v>
      </c>
      <c r="G21" s="5">
        <v>2.69</v>
      </c>
      <c r="H21" s="5">
        <v>1.31</v>
      </c>
      <c r="I21" s="5">
        <v>2.2400000000000002</v>
      </c>
      <c r="J21" s="5"/>
      <c r="K21" s="5"/>
      <c r="L21" s="5">
        <f t="shared" si="0"/>
        <v>1.9350000000000001</v>
      </c>
      <c r="M21" s="5"/>
      <c r="N21" s="5"/>
      <c r="O21" s="5"/>
      <c r="P21" s="8"/>
      <c r="Q21" s="8"/>
      <c r="R21" s="8"/>
      <c r="S21" s="8"/>
      <c r="T21" s="8"/>
    </row>
    <row r="22" spans="1:20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2.14</v>
      </c>
      <c r="G22" s="5">
        <v>1.84</v>
      </c>
      <c r="H22" s="5">
        <v>4.34</v>
      </c>
      <c r="I22" s="5">
        <v>4.84</v>
      </c>
      <c r="J22" s="5"/>
      <c r="K22" s="5"/>
      <c r="L22" s="5">
        <f t="shared" si="0"/>
        <v>3.29</v>
      </c>
      <c r="M22" s="5"/>
      <c r="N22" s="5"/>
      <c r="O22" s="5"/>
      <c r="P22" s="8"/>
      <c r="Q22" s="8"/>
      <c r="R22" s="8"/>
      <c r="S22" s="8"/>
      <c r="T22" s="8"/>
    </row>
    <row r="23" spans="1:20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2.86</v>
      </c>
      <c r="G23" s="5">
        <v>2.52</v>
      </c>
      <c r="H23" s="5">
        <v>3.52</v>
      </c>
      <c r="I23" s="5">
        <v>4.79</v>
      </c>
      <c r="J23" s="5"/>
      <c r="K23" s="5"/>
      <c r="L23" s="5">
        <f t="shared" si="0"/>
        <v>3.4225000000000003</v>
      </c>
      <c r="M23" s="5"/>
      <c r="N23" s="5"/>
      <c r="O23" s="5"/>
      <c r="P23" s="8"/>
      <c r="Q23" s="8"/>
      <c r="R23" s="8"/>
      <c r="S23" s="8"/>
      <c r="T23" s="8"/>
    </row>
    <row r="24" spans="1:20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3.93</v>
      </c>
      <c r="G24" s="5">
        <v>3.31</v>
      </c>
      <c r="H24" s="5">
        <v>1.6</v>
      </c>
      <c r="I24" s="5">
        <v>1.65</v>
      </c>
      <c r="J24" s="5"/>
      <c r="K24" s="5"/>
      <c r="L24" s="5">
        <f t="shared" si="0"/>
        <v>2.6225000000000001</v>
      </c>
      <c r="M24" s="5"/>
      <c r="N24" s="5"/>
      <c r="O24" s="5"/>
      <c r="P24" s="8"/>
      <c r="Q24" s="8"/>
      <c r="R24" s="8"/>
      <c r="S24" s="8"/>
      <c r="T24" s="8"/>
    </row>
    <row r="25" spans="1:20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2.98</v>
      </c>
      <c r="G25" s="5">
        <v>2.06</v>
      </c>
      <c r="H25" s="5">
        <v>2.64</v>
      </c>
      <c r="I25" s="5">
        <v>3.08</v>
      </c>
      <c r="J25" s="5"/>
      <c r="K25" s="5"/>
      <c r="L25" s="5">
        <f t="shared" si="0"/>
        <v>2.69</v>
      </c>
      <c r="M25" s="5"/>
      <c r="N25" s="5"/>
      <c r="O25" s="5"/>
      <c r="P25" s="8"/>
      <c r="Q25" s="8"/>
      <c r="R25" s="8"/>
      <c r="S25" s="8"/>
      <c r="T25" s="8"/>
    </row>
    <row r="26" spans="1:20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3.14</v>
      </c>
      <c r="G26" s="5">
        <v>4.8</v>
      </c>
      <c r="H26" s="5">
        <v>2.4500000000000002</v>
      </c>
      <c r="I26" s="5">
        <v>4.8</v>
      </c>
      <c r="J26" s="5"/>
      <c r="K26" s="5"/>
      <c r="L26" s="5">
        <f t="shared" si="0"/>
        <v>3.7975000000000003</v>
      </c>
      <c r="M26" s="5"/>
      <c r="N26" s="5"/>
      <c r="O26" s="5"/>
      <c r="P26" s="8"/>
      <c r="Q26" s="8"/>
      <c r="R26" s="8"/>
      <c r="S26" s="8"/>
      <c r="T26" s="8"/>
    </row>
    <row r="27" spans="1:20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6.26</v>
      </c>
      <c r="G27" s="5">
        <v>4.74</v>
      </c>
      <c r="H27" s="5">
        <v>4.8600000000000003</v>
      </c>
      <c r="I27" s="5">
        <v>3.69</v>
      </c>
      <c r="J27" s="5"/>
      <c r="K27" s="5"/>
      <c r="L27" s="5">
        <f t="shared" si="0"/>
        <v>4.8875000000000002</v>
      </c>
      <c r="M27" s="5"/>
      <c r="N27" s="5"/>
      <c r="O27" s="5"/>
      <c r="P27" s="8"/>
      <c r="Q27" s="8"/>
      <c r="R27" s="8"/>
      <c r="S27" s="8"/>
      <c r="T27" s="8"/>
    </row>
    <row r="28" spans="1:2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8"/>
      <c r="P28" s="8"/>
      <c r="Q28" s="8"/>
      <c r="R28" s="8"/>
      <c r="S28" s="8"/>
    </row>
    <row r="29" spans="1:2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>STDEVA(F2:I27)/SQRT(26)</f>
        <v>0.39938403403536182</v>
      </c>
      <c r="L29" s="5"/>
      <c r="M29" s="5"/>
      <c r="N29" s="5"/>
      <c r="O29" s="8"/>
      <c r="P29" s="8"/>
      <c r="Q29" s="8"/>
      <c r="R29" s="8"/>
      <c r="S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F1" workbookViewId="0">
      <selection activeCell="Q6" sqref="Q6:S14"/>
    </sheetView>
  </sheetViews>
  <sheetFormatPr defaultColWidth="8.81640625" defaultRowHeight="14.5" x14ac:dyDescent="0.35"/>
  <sheetData>
    <row r="1" spans="1:19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4.58</v>
      </c>
      <c r="G2" s="5">
        <v>2.31</v>
      </c>
      <c r="H2" s="5">
        <v>3.15</v>
      </c>
      <c r="I2" s="5">
        <v>1.94</v>
      </c>
      <c r="J2" s="5">
        <v>2.95</v>
      </c>
      <c r="K2" s="5">
        <v>3.22</v>
      </c>
      <c r="L2" s="5"/>
      <c r="M2" s="5"/>
      <c r="N2" s="5">
        <f>AVERAGE(F2:K2)</f>
        <v>3.0249999999999999</v>
      </c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3.32</v>
      </c>
      <c r="G3" s="5">
        <v>2.69</v>
      </c>
      <c r="H3" s="5">
        <v>2.2999999999999998</v>
      </c>
      <c r="I3" s="5">
        <v>2.64</v>
      </c>
      <c r="J3" s="5">
        <v>2.5099999999999998</v>
      </c>
      <c r="K3" s="5">
        <v>2.39</v>
      </c>
      <c r="L3" s="5"/>
      <c r="M3" s="5"/>
      <c r="N3" s="5">
        <f t="shared" ref="N3:N27" si="0">AVERAGE(F3:K3)</f>
        <v>2.6416666666666666</v>
      </c>
      <c r="O3" s="5"/>
      <c r="P3" s="8"/>
      <c r="Q3" s="8">
        <f>AVERAGE(K3,K4,K6,K7,K9,K13,K15,K16,K17,K19,K21,K22,K23,K25,K26)</f>
        <v>2.6609333333333329</v>
      </c>
      <c r="R3" s="8"/>
      <c r="S3" s="8">
        <f>AVERAGE(K2,K5,K8,K10,K12,K14,K18,K20,K24,K27)</f>
        <v>2.8319999999999999</v>
      </c>
    </row>
    <row r="4" spans="1:19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2.4700000000000002</v>
      </c>
      <c r="G4" s="5">
        <v>3.77</v>
      </c>
      <c r="H4" s="5">
        <v>3</v>
      </c>
      <c r="I4" s="5">
        <v>3.1</v>
      </c>
      <c r="J4" s="5">
        <v>2.52</v>
      </c>
      <c r="K4" s="5">
        <v>2.5299999999999998</v>
      </c>
      <c r="L4" s="5"/>
      <c r="M4" s="5"/>
      <c r="N4" s="5">
        <f t="shared" si="0"/>
        <v>2.8983333333333334</v>
      </c>
      <c r="O4" s="5"/>
      <c r="P4" s="8"/>
      <c r="Q4" s="8" t="e">
        <f>AVERAGE(L3,L4,L7,L9,L13,L15,L16,L17,L19,L21,L22,L23,L25,L26)</f>
        <v>#DIV/0!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2.71</v>
      </c>
      <c r="G5" s="5">
        <v>2.2599999999999998</v>
      </c>
      <c r="H5" s="5">
        <v>2.79</v>
      </c>
      <c r="I5" s="5">
        <v>2.64</v>
      </c>
      <c r="J5" s="5">
        <v>2.89</v>
      </c>
      <c r="K5" s="5">
        <v>3</v>
      </c>
      <c r="L5" s="5"/>
      <c r="M5" s="5"/>
      <c r="N5" s="5">
        <f t="shared" si="0"/>
        <v>2.7149999999999999</v>
      </c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2.31</v>
      </c>
      <c r="G6" s="5">
        <v>2.74</v>
      </c>
      <c r="H6" s="5">
        <v>2.76</v>
      </c>
      <c r="I6" s="5">
        <v>2.12</v>
      </c>
      <c r="J6" s="5">
        <v>3.22</v>
      </c>
      <c r="K6" s="5">
        <v>2.274</v>
      </c>
      <c r="L6" s="5"/>
      <c r="M6" s="5"/>
      <c r="N6" s="5">
        <f t="shared" si="0"/>
        <v>2.5706666666666664</v>
      </c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2.06</v>
      </c>
      <c r="G7" s="5">
        <v>3.46</v>
      </c>
      <c r="H7" s="5">
        <v>2.1800000000000002</v>
      </c>
      <c r="I7" s="5">
        <v>2.27</v>
      </c>
      <c r="J7" s="5">
        <v>2.34</v>
      </c>
      <c r="K7" s="5">
        <v>3.05</v>
      </c>
      <c r="L7" s="5"/>
      <c r="M7" s="5"/>
      <c r="N7" s="5">
        <f t="shared" si="0"/>
        <v>2.56</v>
      </c>
      <c r="O7" s="5"/>
      <c r="P7" s="8"/>
      <c r="Q7" s="8">
        <f>AVERAGE(N4,N15,N16,N17,N19,N21,N22,N23)</f>
        <v>3.199583333333333</v>
      </c>
      <c r="R7" s="8"/>
      <c r="S7" s="8">
        <f>AVERAGE(N10,N12,N14,N20,N24)</f>
        <v>3.045666666666667</v>
      </c>
    </row>
    <row r="8" spans="1:19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2.67</v>
      </c>
      <c r="G8" s="5">
        <v>2.06</v>
      </c>
      <c r="H8" s="5">
        <v>2.12</v>
      </c>
      <c r="I8" s="5">
        <v>2.1800000000000002</v>
      </c>
      <c r="J8" s="5">
        <v>2.4</v>
      </c>
      <c r="K8" s="5">
        <v>2.0499999999999998</v>
      </c>
      <c r="L8" s="5"/>
      <c r="M8" s="5"/>
      <c r="N8" s="5">
        <f t="shared" si="0"/>
        <v>2.2466666666666666</v>
      </c>
      <c r="O8" s="5"/>
      <c r="P8" s="8"/>
      <c r="Q8" s="8">
        <f>STDEVA(N4,N15,N16,N17,N19,N21,N22,N23)/SQRT(8)</f>
        <v>0.34918978642630005</v>
      </c>
      <c r="R8" s="8"/>
      <c r="S8" s="8">
        <f>STDEVA(N10,N12,N14,N20,N24)/SQRT(5)</f>
        <v>0.14755658048506154</v>
      </c>
    </row>
    <row r="9" spans="1:19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1.47</v>
      </c>
      <c r="G9" s="5">
        <v>2.0299999999999998</v>
      </c>
      <c r="H9" s="5">
        <v>2.19</v>
      </c>
      <c r="I9" s="5">
        <v>1.92</v>
      </c>
      <c r="J9" s="5">
        <v>1.93</v>
      </c>
      <c r="K9" s="5">
        <v>2.11</v>
      </c>
      <c r="L9" s="5"/>
      <c r="M9" s="5"/>
      <c r="N9" s="5">
        <f t="shared" si="0"/>
        <v>1.9416666666666664</v>
      </c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2.44</v>
      </c>
      <c r="G10" s="5">
        <v>2.85</v>
      </c>
      <c r="H10" s="5">
        <v>2.4500000000000002</v>
      </c>
      <c r="I10" s="5">
        <v>3.17</v>
      </c>
      <c r="J10" s="5">
        <v>5.07</v>
      </c>
      <c r="K10" s="5">
        <v>2.25</v>
      </c>
      <c r="L10" s="5"/>
      <c r="M10" s="5"/>
      <c r="N10" s="5">
        <f t="shared" si="0"/>
        <v>3.0383333333333336</v>
      </c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2.46</v>
      </c>
      <c r="G11" s="5">
        <v>2.14</v>
      </c>
      <c r="H11" s="5">
        <v>2.13</v>
      </c>
      <c r="I11" s="5">
        <v>2.44</v>
      </c>
      <c r="J11" s="5">
        <v>2.69</v>
      </c>
      <c r="K11" s="5">
        <v>2.13</v>
      </c>
      <c r="L11" s="5"/>
      <c r="M11" s="5"/>
      <c r="N11" s="5">
        <f t="shared" si="0"/>
        <v>2.3316666666666666</v>
      </c>
      <c r="O11" s="5"/>
      <c r="P11" s="8"/>
      <c r="Q11" s="8" t="s">
        <v>17</v>
      </c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3.25</v>
      </c>
      <c r="G12" s="5">
        <v>4.16</v>
      </c>
      <c r="H12" s="5">
        <v>3.46</v>
      </c>
      <c r="I12" s="5">
        <v>3.97</v>
      </c>
      <c r="J12" s="5">
        <v>3.35</v>
      </c>
      <c r="K12" s="5">
        <v>2.97</v>
      </c>
      <c r="L12" s="5"/>
      <c r="M12" s="5"/>
      <c r="N12" s="5">
        <f t="shared" si="0"/>
        <v>3.5266666666666668</v>
      </c>
      <c r="O12" s="5"/>
      <c r="P12" s="8"/>
      <c r="Q12" s="8">
        <f>AVERAGE(N3,N6,N7,N9,N11,N13,N25,N26)</f>
        <v>2.3348750000000003</v>
      </c>
      <c r="R12" s="8"/>
      <c r="S12" s="8">
        <f>AVERAGE(N5,N8,N18,N27,N2)</f>
        <v>2.7236666666666669</v>
      </c>
    </row>
    <row r="13" spans="1:19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1.2</v>
      </c>
      <c r="G13" s="5">
        <v>3.19</v>
      </c>
      <c r="H13" s="5">
        <v>1.97</v>
      </c>
      <c r="I13" s="5">
        <v>2.15</v>
      </c>
      <c r="J13" s="5">
        <v>3.06</v>
      </c>
      <c r="K13" s="5">
        <v>1.72</v>
      </c>
      <c r="L13" s="5"/>
      <c r="M13" s="5"/>
      <c r="N13" s="5">
        <f t="shared" si="0"/>
        <v>2.2150000000000003</v>
      </c>
      <c r="O13" s="5"/>
      <c r="P13" s="8"/>
      <c r="Q13" s="8">
        <f>STDEVA(N3,N6,N7,N9,N11,N13,N25,N26)/SQRT(8)</f>
        <v>8.5773764292311525E-2</v>
      </c>
      <c r="R13" s="8"/>
      <c r="S13" s="8">
        <f>STDEVA(N6,N9,N19,N28,N3)/SQRT(5)</f>
        <v>0.15787211772683571</v>
      </c>
    </row>
    <row r="14" spans="1:19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3.26</v>
      </c>
      <c r="G14" s="5">
        <v>3.47</v>
      </c>
      <c r="H14" s="5">
        <v>3.07</v>
      </c>
      <c r="I14" s="5">
        <v>3.8</v>
      </c>
      <c r="J14" s="5">
        <v>3.09</v>
      </c>
      <c r="K14" s="5">
        <v>2.1800000000000002</v>
      </c>
      <c r="L14" s="5"/>
      <c r="M14" s="5"/>
      <c r="N14" s="5">
        <f t="shared" si="0"/>
        <v>3.145</v>
      </c>
      <c r="O14" s="5"/>
      <c r="P14" s="8"/>
      <c r="Q14" s="8">
        <v>8</v>
      </c>
      <c r="R14" s="8"/>
      <c r="S14" s="8">
        <v>5</v>
      </c>
    </row>
    <row r="15" spans="1:19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f>11.03+5.14</f>
        <v>16.169999999999998</v>
      </c>
      <c r="G15" s="5">
        <v>2.1800000000000002</v>
      </c>
      <c r="H15" s="5">
        <v>6.95</v>
      </c>
      <c r="I15" s="5">
        <v>2.59</v>
      </c>
      <c r="J15" s="5">
        <v>2.69</v>
      </c>
      <c r="K15" s="5">
        <v>2.36</v>
      </c>
      <c r="L15" s="5"/>
      <c r="M15" s="5"/>
      <c r="N15" s="5">
        <f t="shared" si="0"/>
        <v>5.4899999999999993</v>
      </c>
      <c r="O15" s="5"/>
      <c r="P15" s="8"/>
      <c r="Q15" s="8"/>
      <c r="R15" s="8"/>
    </row>
    <row r="16" spans="1:19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2.81</v>
      </c>
      <c r="G16" s="5">
        <v>2.63</v>
      </c>
      <c r="H16" s="5">
        <v>3.2</v>
      </c>
      <c r="I16" s="5">
        <v>2.95</v>
      </c>
      <c r="J16" s="5">
        <v>4.9000000000000004</v>
      </c>
      <c r="K16" s="5">
        <v>3.67</v>
      </c>
      <c r="L16" s="5"/>
      <c r="M16" s="5"/>
      <c r="N16" s="5">
        <f t="shared" si="0"/>
        <v>3.3600000000000008</v>
      </c>
      <c r="O16" s="5"/>
      <c r="P16" s="8"/>
      <c r="Q16" s="8"/>
      <c r="R16" s="8"/>
    </row>
    <row r="17" spans="1:18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3.67</v>
      </c>
      <c r="G17" s="5">
        <v>2.52</v>
      </c>
      <c r="H17" s="5">
        <v>3.03</v>
      </c>
      <c r="I17" s="5">
        <v>2.4300000000000002</v>
      </c>
      <c r="J17" s="5">
        <v>3.59</v>
      </c>
      <c r="K17" s="5">
        <v>2.7</v>
      </c>
      <c r="L17" s="5"/>
      <c r="M17" s="5"/>
      <c r="N17" s="5">
        <f t="shared" si="0"/>
        <v>2.9899999999999998</v>
      </c>
      <c r="O17" s="5"/>
      <c r="P17" s="8"/>
      <c r="Q17" s="8"/>
      <c r="R17" s="8"/>
    </row>
    <row r="18" spans="1:18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4.0599999999999996</v>
      </c>
      <c r="G18" s="5">
        <v>2.52</v>
      </c>
      <c r="H18" s="5">
        <v>2.41</v>
      </c>
      <c r="I18" s="5">
        <v>2.71</v>
      </c>
      <c r="J18" s="5">
        <v>2.61</v>
      </c>
      <c r="K18" s="5">
        <v>2.74</v>
      </c>
      <c r="L18" s="5"/>
      <c r="M18" s="5"/>
      <c r="N18" s="5">
        <f t="shared" si="0"/>
        <v>2.8416666666666663</v>
      </c>
      <c r="O18" s="5"/>
      <c r="P18" s="8"/>
      <c r="Q18" s="8"/>
      <c r="R18" s="8"/>
    </row>
    <row r="19" spans="1:18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2.62</v>
      </c>
      <c r="G19" s="5">
        <v>2.63</v>
      </c>
      <c r="H19" s="5">
        <v>2.17</v>
      </c>
      <c r="I19" s="5">
        <v>2.86</v>
      </c>
      <c r="J19" s="5">
        <v>2.78</v>
      </c>
      <c r="K19" s="5">
        <f>2.23+0.94</f>
        <v>3.17</v>
      </c>
      <c r="L19" s="5"/>
      <c r="M19" s="5"/>
      <c r="N19" s="5">
        <f t="shared" si="0"/>
        <v>2.7049999999999996</v>
      </c>
      <c r="O19" s="5"/>
      <c r="P19" s="8"/>
      <c r="Q19" s="8"/>
      <c r="R19" s="8"/>
    </row>
    <row r="20" spans="1:18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2.23</v>
      </c>
      <c r="G20" s="5">
        <v>2.04</v>
      </c>
      <c r="H20" s="5">
        <v>2.79</v>
      </c>
      <c r="I20" s="5">
        <v>2.83</v>
      </c>
      <c r="J20" s="5">
        <v>2.88</v>
      </c>
      <c r="K20" s="5">
        <v>3.05</v>
      </c>
      <c r="L20" s="5"/>
      <c r="M20" s="5"/>
      <c r="N20" s="5">
        <f t="shared" si="0"/>
        <v>2.6366666666666667</v>
      </c>
      <c r="O20" s="5"/>
      <c r="P20" s="8"/>
      <c r="Q20" s="8"/>
      <c r="R20" s="8"/>
    </row>
    <row r="21" spans="1:18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3.21</v>
      </c>
      <c r="G21" s="5">
        <v>2.88</v>
      </c>
      <c r="H21" s="5">
        <v>2.95</v>
      </c>
      <c r="I21" s="5">
        <v>3.51</v>
      </c>
      <c r="J21" s="5">
        <v>2.84</v>
      </c>
      <c r="K21" s="5">
        <v>2.84</v>
      </c>
      <c r="L21" s="5"/>
      <c r="M21" s="5"/>
      <c r="N21" s="5">
        <f t="shared" si="0"/>
        <v>3.0383333333333327</v>
      </c>
      <c r="O21" s="5"/>
      <c r="P21" s="8"/>
      <c r="Q21" s="8"/>
      <c r="R21" s="8"/>
    </row>
    <row r="22" spans="1:18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2.1800000000000002</v>
      </c>
      <c r="G22" s="5">
        <v>1.39</v>
      </c>
      <c r="H22" s="5">
        <v>2.29</v>
      </c>
      <c r="I22" s="5">
        <v>2.1</v>
      </c>
      <c r="J22" s="5">
        <v>2.0499999999999998</v>
      </c>
      <c r="K22" s="5">
        <v>2.91</v>
      </c>
      <c r="L22" s="5"/>
      <c r="M22" s="5"/>
      <c r="N22" s="5">
        <f t="shared" si="0"/>
        <v>2.1533333333333338</v>
      </c>
      <c r="O22" s="5"/>
      <c r="P22" s="8"/>
      <c r="Q22" s="8"/>
      <c r="R22" s="8"/>
    </row>
    <row r="23" spans="1:18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2.78</v>
      </c>
      <c r="G23" s="5">
        <v>3.56</v>
      </c>
      <c r="H23" s="5">
        <v>3.81</v>
      </c>
      <c r="I23" s="5">
        <v>2.33</v>
      </c>
      <c r="J23" s="5">
        <v>2.42</v>
      </c>
      <c r="K23" s="5">
        <v>2.87</v>
      </c>
      <c r="L23" s="5"/>
      <c r="M23" s="5"/>
      <c r="N23" s="5">
        <f t="shared" si="0"/>
        <v>2.9616666666666664</v>
      </c>
      <c r="O23" s="5"/>
      <c r="P23" s="8"/>
      <c r="Q23" s="8"/>
      <c r="R23" s="8"/>
    </row>
    <row r="24" spans="1:18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2.5299999999999998</v>
      </c>
      <c r="G24" s="5">
        <v>2.95</v>
      </c>
      <c r="H24" s="5">
        <v>2.67</v>
      </c>
      <c r="I24" s="5">
        <v>3.45</v>
      </c>
      <c r="J24" s="5">
        <v>2.84</v>
      </c>
      <c r="K24" s="5">
        <v>2.85</v>
      </c>
      <c r="L24" s="5"/>
      <c r="M24" s="5"/>
      <c r="N24" s="5">
        <f t="shared" si="0"/>
        <v>2.8816666666666673</v>
      </c>
      <c r="O24" s="5"/>
      <c r="P24" s="8"/>
      <c r="Q24" s="8"/>
      <c r="R24" s="8"/>
    </row>
    <row r="25" spans="1:18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1.97</v>
      </c>
      <c r="G25" s="5">
        <v>1.81</v>
      </c>
      <c r="H25" s="5">
        <v>2.17</v>
      </c>
      <c r="I25" s="5">
        <v>2.91</v>
      </c>
      <c r="J25" s="5">
        <v>2.2599999999999998</v>
      </c>
      <c r="K25" s="5">
        <v>2.58</v>
      </c>
      <c r="L25" s="5"/>
      <c r="M25" s="5"/>
      <c r="N25" s="5">
        <f t="shared" si="0"/>
        <v>2.2833333333333332</v>
      </c>
      <c r="O25" s="5"/>
      <c r="P25" s="8"/>
      <c r="Q25" s="8"/>
      <c r="R25" s="8"/>
    </row>
    <row r="26" spans="1:18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1.35</v>
      </c>
      <c r="G26" s="5">
        <v>1.79</v>
      </c>
      <c r="H26" s="5">
        <v>1.99</v>
      </c>
      <c r="I26" s="5">
        <v>2.5299999999999998</v>
      </c>
      <c r="J26" s="5">
        <v>2.41</v>
      </c>
      <c r="K26" s="5">
        <v>2.74</v>
      </c>
      <c r="L26" s="5"/>
      <c r="M26" s="5"/>
      <c r="N26" s="5">
        <f t="shared" si="0"/>
        <v>2.1350000000000002</v>
      </c>
      <c r="O26" s="5"/>
      <c r="P26" s="8"/>
      <c r="Q26" s="8"/>
      <c r="R26" s="8"/>
    </row>
    <row r="27" spans="1:18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2.65</v>
      </c>
      <c r="G27" s="9">
        <v>2.04</v>
      </c>
      <c r="H27" s="9">
        <v>2.83</v>
      </c>
      <c r="I27" s="9">
        <v>2.2400000000000002</v>
      </c>
      <c r="J27" s="9">
        <v>2.97</v>
      </c>
      <c r="K27" s="9">
        <v>4.01</v>
      </c>
      <c r="N27" s="9">
        <f t="shared" si="0"/>
        <v>2.7900000000000005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sqref="A1:S27"/>
    </sheetView>
  </sheetViews>
  <sheetFormatPr defaultColWidth="8.81640625" defaultRowHeight="14.5" x14ac:dyDescent="0.3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3.75</v>
      </c>
      <c r="G2" s="5">
        <v>4.1900000000000004</v>
      </c>
      <c r="H2" s="5">
        <v>3.4</v>
      </c>
      <c r="I2" s="5">
        <v>5.28</v>
      </c>
      <c r="J2" s="5"/>
      <c r="K2" s="5"/>
      <c r="L2" s="5">
        <f>AVERAGE(F2:I2)</f>
        <v>4.1550000000000002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7.39</v>
      </c>
      <c r="G3" s="5">
        <v>6.38</v>
      </c>
      <c r="H3" s="5">
        <v>6.65</v>
      </c>
      <c r="I3" s="5">
        <v>7.39</v>
      </c>
      <c r="J3" s="5"/>
      <c r="K3" s="5"/>
      <c r="L3" s="5">
        <f t="shared" ref="L3:L27" si="0">AVERAGE(F3:I3)</f>
        <v>6.9525000000000006</v>
      </c>
      <c r="M3" s="5"/>
      <c r="N3" s="5"/>
      <c r="O3" s="5"/>
      <c r="P3" s="8"/>
      <c r="Q3" s="8">
        <f>AVERAGE(L3,L4,L6,L7,L9,L13,L15,L16,L17,L19,L21,L22,L23,L25,L26)</f>
        <v>3.9009444444444439</v>
      </c>
      <c r="R3" s="8"/>
      <c r="S3" s="8">
        <f>AVERAGE(L2,L5,L8,L10,L12,L14,L18,L20,L24,L27)</f>
        <v>4.4215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2.94</v>
      </c>
      <c r="G4" s="5">
        <v>3.7</v>
      </c>
      <c r="H4" s="5">
        <v>2.54</v>
      </c>
      <c r="I4" s="5">
        <v>5.16</v>
      </c>
      <c r="J4" s="5"/>
      <c r="K4" s="5"/>
      <c r="L4" s="5">
        <f t="shared" si="0"/>
        <v>3.585</v>
      </c>
      <c r="M4" s="5"/>
      <c r="N4" s="5"/>
      <c r="O4" s="5"/>
      <c r="P4" s="8"/>
      <c r="Q4" s="8">
        <f>AVERAGE(L3,L4,L7,L9,L13,L15,L16,L17,L19,L21,L22,L23,L25,L26)</f>
        <v>3.9588690476190473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6.6</v>
      </c>
      <c r="G5" s="5">
        <v>5.31</v>
      </c>
      <c r="H5" s="5">
        <v>9.65</v>
      </c>
      <c r="I5" s="5">
        <v>5.5</v>
      </c>
      <c r="J5" s="5"/>
      <c r="K5" s="5"/>
      <c r="L5" s="5">
        <f t="shared" si="0"/>
        <v>6.7650000000000006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2.52</v>
      </c>
      <c r="G6" s="5">
        <v>2.36</v>
      </c>
      <c r="H6" s="5">
        <v>2.41</v>
      </c>
      <c r="I6" s="5">
        <v>5.07</v>
      </c>
      <c r="J6" s="5"/>
      <c r="K6" s="5"/>
      <c r="L6" s="5">
        <f t="shared" si="0"/>
        <v>3.09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4.3899999999999997</v>
      </c>
      <c r="G7" s="5">
        <v>5.27</v>
      </c>
      <c r="H7" s="5">
        <v>5.35</v>
      </c>
      <c r="I7" s="5">
        <v>4.84</v>
      </c>
      <c r="J7" s="5"/>
      <c r="K7" s="5"/>
      <c r="L7" s="5">
        <f t="shared" si="0"/>
        <v>4.9625000000000004</v>
      </c>
      <c r="M7" s="5"/>
      <c r="N7" s="5"/>
      <c r="O7" s="5"/>
      <c r="P7" s="8"/>
      <c r="Q7" s="8">
        <f>AVERAGE(L4,L15,L16,L17,L19,L21,L22,L23)</f>
        <v>3.03125</v>
      </c>
      <c r="R7" s="8"/>
      <c r="S7" s="8">
        <f>AVERAGE(L10,L12,L14,L20,L24)</f>
        <v>2.8445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3.48</v>
      </c>
      <c r="G8" s="5">
        <v>5.81</v>
      </c>
      <c r="H8" s="5">
        <v>8.6999999999999993</v>
      </c>
      <c r="I8" s="5">
        <v>5.07</v>
      </c>
      <c r="J8" s="5"/>
      <c r="K8" s="5"/>
      <c r="L8" s="5">
        <f t="shared" si="0"/>
        <v>5.7649999999999997</v>
      </c>
      <c r="M8" s="5"/>
      <c r="N8" s="5"/>
      <c r="O8" s="5"/>
      <c r="P8" s="8"/>
      <c r="Q8" s="8">
        <f>STDEVA(L4,L15,L16,L17,L19,L21,L22,L23)/SQRT(8)</f>
        <v>0.13866873424511778</v>
      </c>
      <c r="R8" s="8"/>
      <c r="S8" s="8">
        <f>STDEVA(L10,L12,L14,L20,L24)/SQRT(5)</f>
        <v>0.27022374988146447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2.82</v>
      </c>
      <c r="G9" s="5">
        <v>1.85</v>
      </c>
      <c r="H9" s="5">
        <v>4.74</v>
      </c>
      <c r="I9" s="5">
        <v>2.72</v>
      </c>
      <c r="J9" s="5"/>
      <c r="K9" s="5"/>
      <c r="L9" s="5">
        <f t="shared" si="0"/>
        <v>3.0325000000000002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2.95</v>
      </c>
      <c r="G10" s="5">
        <v>2.14</v>
      </c>
      <c r="H10" s="5">
        <v>3.21</v>
      </c>
      <c r="I10" s="5">
        <v>1.78</v>
      </c>
      <c r="J10" s="5"/>
      <c r="K10" s="5"/>
      <c r="L10" s="5">
        <f t="shared" si="0"/>
        <v>2.52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7.92</v>
      </c>
      <c r="G11" s="5">
        <v>5.67</v>
      </c>
      <c r="H11" s="5">
        <v>4.33</v>
      </c>
      <c r="I11" s="5">
        <v>4.8899999999999997</v>
      </c>
      <c r="J11" s="5"/>
      <c r="K11" s="5"/>
      <c r="L11" s="5">
        <f t="shared" si="0"/>
        <v>5.7025000000000006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3.72</v>
      </c>
      <c r="G12" s="5">
        <v>2.92</v>
      </c>
      <c r="H12" s="5">
        <v>4.7699999999999996</v>
      </c>
      <c r="I12" s="5">
        <v>2.11</v>
      </c>
      <c r="J12" s="5"/>
      <c r="K12" s="5"/>
      <c r="L12" s="5">
        <f t="shared" si="0"/>
        <v>3.38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4.13</v>
      </c>
      <c r="G13" s="5">
        <v>3.93</v>
      </c>
      <c r="H13" s="5">
        <v>5.93</v>
      </c>
      <c r="I13" s="5">
        <v>8.1199999999999992</v>
      </c>
      <c r="J13" s="5"/>
      <c r="K13" s="5"/>
      <c r="L13" s="5">
        <f t="shared" si="0"/>
        <v>5.5274999999999999</v>
      </c>
      <c r="M13" s="5"/>
      <c r="N13" s="5"/>
      <c r="O13" s="5"/>
      <c r="P13" s="8"/>
      <c r="Q13" s="8">
        <f>AVERAGE(L3,L6,L7,L9,L11,L13,L25,L26)</f>
        <v>4.9958333333333336</v>
      </c>
      <c r="R13" s="8"/>
      <c r="S13" s="8">
        <f>AVERAGE(L5,L8,L18,L27,L2)</f>
        <v>5.9985000000000008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6.59</v>
      </c>
      <c r="G14" s="5">
        <v>2.0099999999999998</v>
      </c>
      <c r="H14" s="5">
        <v>2.75</v>
      </c>
      <c r="I14" s="5">
        <v>3</v>
      </c>
      <c r="J14" s="5"/>
      <c r="K14" s="5"/>
      <c r="L14" s="5">
        <f t="shared" si="0"/>
        <v>3.5874999999999999</v>
      </c>
      <c r="M14" s="5"/>
      <c r="N14" s="5"/>
      <c r="O14" s="5"/>
      <c r="P14" s="8"/>
      <c r="Q14" s="8">
        <f>STDEVA(L3,L6,L7,L9,L11,L13,L25,L26)/SQRT(8)</f>
        <v>0.51224778443515984</v>
      </c>
      <c r="R14" s="8"/>
      <c r="S14" s="8">
        <f>STDEVA(L5,L8,L18,L27,L2)/SQRT(5)</f>
        <v>0.49556255911842068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2.54</v>
      </c>
      <c r="G15" s="5">
        <v>2.7</v>
      </c>
      <c r="H15" s="5">
        <v>4.7300000000000004</v>
      </c>
      <c r="I15" s="5">
        <v>2.39</v>
      </c>
      <c r="J15" s="5"/>
      <c r="K15" s="5"/>
      <c r="L15" s="5">
        <f t="shared" si="0"/>
        <v>3.0900000000000003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3.23</v>
      </c>
      <c r="G16" s="5">
        <v>2.56</v>
      </c>
      <c r="H16" s="5">
        <v>3.71</v>
      </c>
      <c r="I16" s="5">
        <v>1.69</v>
      </c>
      <c r="J16" s="5"/>
      <c r="K16" s="5"/>
      <c r="L16" s="5">
        <f t="shared" si="0"/>
        <v>2.7974999999999999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5.68</v>
      </c>
      <c r="G17" s="5">
        <v>2.46</v>
      </c>
      <c r="H17" s="5">
        <v>3.03</v>
      </c>
      <c r="I17" s="5">
        <v>1.99</v>
      </c>
      <c r="J17" s="5"/>
      <c r="K17" s="5"/>
      <c r="L17" s="5">
        <f t="shared" si="0"/>
        <v>3.29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4.3499999999999996</v>
      </c>
      <c r="G18" s="5">
        <v>6.61</v>
      </c>
      <c r="H18" s="5">
        <v>10.17</v>
      </c>
      <c r="I18" s="5">
        <v>5.8</v>
      </c>
      <c r="J18" s="5"/>
      <c r="K18" s="5"/>
      <c r="L18" s="5">
        <f t="shared" si="0"/>
        <v>6.7325000000000008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5.24</v>
      </c>
      <c r="G19" s="5">
        <v>3.91</v>
      </c>
      <c r="H19" s="5">
        <v>1.7</v>
      </c>
      <c r="I19" s="5">
        <v>2.2200000000000002</v>
      </c>
      <c r="J19" s="5"/>
      <c r="K19" s="5"/>
      <c r="L19" s="5">
        <f t="shared" si="0"/>
        <v>3.2675000000000001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2.16</v>
      </c>
      <c r="G20" s="5">
        <v>1.76</v>
      </c>
      <c r="H20" s="5">
        <v>1.99</v>
      </c>
      <c r="I20" s="5">
        <v>2.86</v>
      </c>
      <c r="J20" s="5"/>
      <c r="K20" s="5"/>
      <c r="L20" s="5">
        <f t="shared" si="0"/>
        <v>2.1924999999999999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3.74</v>
      </c>
      <c r="G21" s="5">
        <v>1.89</v>
      </c>
      <c r="H21" s="5">
        <v>2.0299999999999998</v>
      </c>
      <c r="I21" s="5">
        <v>2.08</v>
      </c>
      <c r="J21" s="5"/>
      <c r="K21" s="5"/>
      <c r="L21" s="5">
        <f t="shared" si="0"/>
        <v>2.4350000000000001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3.68</v>
      </c>
      <c r="G22" s="5">
        <v>2.4300000000000002</v>
      </c>
      <c r="H22" s="5">
        <v>2.4500000000000002</v>
      </c>
      <c r="I22" s="5">
        <v>1.76</v>
      </c>
      <c r="J22" s="5"/>
      <c r="K22" s="5"/>
      <c r="L22" s="5">
        <f t="shared" si="0"/>
        <v>2.58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1.96</v>
      </c>
      <c r="G23" s="5">
        <v>4.13</v>
      </c>
      <c r="H23" s="5">
        <v>3.26</v>
      </c>
      <c r="I23" s="5">
        <v>3.47</v>
      </c>
      <c r="J23" s="5"/>
      <c r="K23" s="5"/>
      <c r="L23" s="5">
        <f t="shared" si="0"/>
        <v>3.2050000000000001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2.4700000000000002</v>
      </c>
      <c r="G24" s="5">
        <v>2.83</v>
      </c>
      <c r="H24" s="5">
        <v>3.15</v>
      </c>
      <c r="I24" s="5">
        <v>1.72</v>
      </c>
      <c r="J24" s="5"/>
      <c r="K24" s="5"/>
      <c r="L24" s="5">
        <f t="shared" si="0"/>
        <v>2.5425000000000004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3.42</v>
      </c>
      <c r="G25" s="5"/>
      <c r="H25" s="5">
        <v>5.17</v>
      </c>
      <c r="I25" s="5">
        <v>4.21</v>
      </c>
      <c r="J25" s="5"/>
      <c r="K25" s="5"/>
      <c r="L25" s="5">
        <f t="shared" si="0"/>
        <v>4.2666666666666666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6.41</v>
      </c>
      <c r="G26" s="5">
        <v>5.52</v>
      </c>
      <c r="H26" s="5">
        <v>6.77</v>
      </c>
      <c r="I26" s="5">
        <v>7.03</v>
      </c>
      <c r="J26" s="5"/>
      <c r="K26" s="5"/>
      <c r="L26" s="5">
        <f t="shared" si="0"/>
        <v>6.4325000000000001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6.87</v>
      </c>
      <c r="G27" s="5">
        <v>4.1399999999999997</v>
      </c>
      <c r="H27" s="5">
        <v>4.66</v>
      </c>
      <c r="I27" s="5">
        <v>10.63</v>
      </c>
      <c r="J27" s="5"/>
      <c r="K27" s="5"/>
      <c r="L27" s="5">
        <f t="shared" si="0"/>
        <v>6.5750000000000002</v>
      </c>
      <c r="M27" s="5"/>
      <c r="N27" s="5"/>
      <c r="O27" s="5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S12" sqref="S12:S14"/>
    </sheetView>
  </sheetViews>
  <sheetFormatPr defaultColWidth="8.81640625" defaultRowHeight="14.5" x14ac:dyDescent="0.35"/>
  <sheetData>
    <row r="1" spans="1:20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  <c r="T1" s="8"/>
    </row>
    <row r="2" spans="1:20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5.44</v>
      </c>
      <c r="G2" s="5">
        <v>2.04</v>
      </c>
      <c r="H2" s="5">
        <v>3.32</v>
      </c>
      <c r="I2" s="5">
        <v>2.8</v>
      </c>
      <c r="J2" s="5">
        <v>3.09</v>
      </c>
      <c r="K2" s="5">
        <v>1.65</v>
      </c>
      <c r="L2" s="5"/>
      <c r="M2" s="5"/>
      <c r="N2" s="5">
        <f>AVERAGE(F2:K2)</f>
        <v>3.0566666666666666</v>
      </c>
      <c r="O2" s="5"/>
      <c r="P2" s="8"/>
      <c r="Q2" s="8"/>
      <c r="R2" s="8"/>
      <c r="S2" s="8"/>
      <c r="T2" s="8"/>
    </row>
    <row r="3" spans="1:20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1.52</v>
      </c>
      <c r="G3" s="5">
        <v>2.09</v>
      </c>
      <c r="H3" s="5">
        <v>3.85</v>
      </c>
      <c r="I3" s="5">
        <v>2.95</v>
      </c>
      <c r="J3" s="5">
        <v>1.91</v>
      </c>
      <c r="K3" s="5">
        <v>1.98</v>
      </c>
      <c r="L3" s="5"/>
      <c r="M3" s="5"/>
      <c r="N3" s="5">
        <f t="shared" ref="N3:N27" si="0">AVERAGE(F3:K3)</f>
        <v>2.3833333333333333</v>
      </c>
      <c r="O3" s="5"/>
      <c r="P3" s="8"/>
      <c r="Q3" s="8">
        <f>AVERAGE(K3,K4,K6,K7,K9,K13,K15,K16,K17,K19,K21,K22,K23,K25,K26)</f>
        <v>2.7253333333333329</v>
      </c>
      <c r="R3" s="8"/>
      <c r="S3" s="8">
        <f>AVERAGE(K2,K5,K8,K10,K12,K14,K18,K20,K24,K27)</f>
        <v>2.5710000000000002</v>
      </c>
      <c r="T3" s="8"/>
    </row>
    <row r="4" spans="1:20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1.78</v>
      </c>
      <c r="G4" s="5">
        <v>2.31</v>
      </c>
      <c r="H4" s="5">
        <v>2.86</v>
      </c>
      <c r="I4" s="5">
        <v>2.78</v>
      </c>
      <c r="J4" s="5">
        <v>3.76</v>
      </c>
      <c r="K4" s="5">
        <v>2.68</v>
      </c>
      <c r="L4" s="5"/>
      <c r="M4" s="5"/>
      <c r="N4" s="5">
        <f t="shared" si="0"/>
        <v>2.6949999999999998</v>
      </c>
      <c r="O4" s="5"/>
      <c r="P4" s="8"/>
      <c r="Q4" s="8" t="e">
        <f>AVERAGE(L3,L4,L7,L9,L13,L15,L16,L17,L19,L21,L22,L23,L25,L26)</f>
        <v>#DIV/0!</v>
      </c>
      <c r="R4" s="8"/>
      <c r="S4" s="8"/>
      <c r="T4" s="8"/>
    </row>
    <row r="5" spans="1:20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4.8099999999999996</v>
      </c>
      <c r="G5" s="5">
        <v>2.52</v>
      </c>
      <c r="H5" s="5">
        <v>3.04</v>
      </c>
      <c r="I5" s="5">
        <v>1.63</v>
      </c>
      <c r="J5" s="5">
        <v>3.05</v>
      </c>
      <c r="K5" s="5">
        <v>1.37</v>
      </c>
      <c r="L5" s="5"/>
      <c r="M5" s="5"/>
      <c r="N5" s="5">
        <f t="shared" si="0"/>
        <v>2.7366666666666668</v>
      </c>
      <c r="O5" s="5"/>
      <c r="P5" s="8"/>
      <c r="Q5" s="8"/>
      <c r="R5" s="8"/>
      <c r="S5" s="8"/>
      <c r="T5" s="8"/>
    </row>
    <row r="6" spans="1:20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1.57</v>
      </c>
      <c r="G6" s="5">
        <v>4.07</v>
      </c>
      <c r="H6" s="5">
        <v>1.75</v>
      </c>
      <c r="I6" s="5">
        <v>1.87</v>
      </c>
      <c r="J6" s="5">
        <v>1.78</v>
      </c>
      <c r="K6" s="5">
        <v>2.23</v>
      </c>
      <c r="L6" s="5"/>
      <c r="M6" s="5"/>
      <c r="N6" s="5">
        <f t="shared" si="0"/>
        <v>2.2116666666666669</v>
      </c>
      <c r="O6" s="5"/>
      <c r="P6" s="8"/>
      <c r="Q6" s="8" t="s">
        <v>18</v>
      </c>
      <c r="R6" s="8"/>
      <c r="S6" s="8"/>
      <c r="T6" s="8"/>
    </row>
    <row r="7" spans="1:20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1.66</v>
      </c>
      <c r="G7" s="5">
        <v>2.36</v>
      </c>
      <c r="H7" s="5">
        <v>2.23</v>
      </c>
      <c r="I7" s="5">
        <v>2.09</v>
      </c>
      <c r="J7" s="5">
        <v>2.78</v>
      </c>
      <c r="K7" s="5">
        <v>1.57</v>
      </c>
      <c r="L7" s="5"/>
      <c r="M7" s="5"/>
      <c r="N7" s="5">
        <f t="shared" si="0"/>
        <v>2.1149999999999998</v>
      </c>
      <c r="O7" s="5"/>
      <c r="P7" s="8"/>
      <c r="Q7" s="8">
        <f>AVERAGE(N4,N15,N16,N17,N19,N21,N22,N23)</f>
        <v>3.4454166666666666</v>
      </c>
      <c r="R7" s="8"/>
      <c r="S7" s="8">
        <f>AVERAGE(N10,N12,N14,N20,N24)</f>
        <v>2.9896666666666665</v>
      </c>
      <c r="T7" s="8"/>
    </row>
    <row r="8" spans="1:20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2.5499999999999998</v>
      </c>
      <c r="G8" s="5">
        <v>1.71</v>
      </c>
      <c r="H8" s="5">
        <v>2.09</v>
      </c>
      <c r="I8" s="5">
        <v>1.44</v>
      </c>
      <c r="J8" s="5">
        <v>2.13</v>
      </c>
      <c r="K8" s="5">
        <v>1.93</v>
      </c>
      <c r="L8" s="5"/>
      <c r="M8" s="5"/>
      <c r="N8" s="5">
        <f t="shared" si="0"/>
        <v>1.9749999999999996</v>
      </c>
      <c r="O8" s="5"/>
      <c r="P8" s="8"/>
      <c r="Q8" s="8">
        <f>STDEVA(N4,N15,N16,N17,N19,N21,N22,N23)/SQRT(8)</f>
        <v>0.25465171320783014</v>
      </c>
      <c r="R8" s="8"/>
      <c r="S8" s="8">
        <f>STDEVA(N10,N12,N14,N20,N24)/SQRT(5)</f>
        <v>0.15448067121092543</v>
      </c>
      <c r="T8" s="8"/>
    </row>
    <row r="9" spans="1:20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2.2200000000000002</v>
      </c>
      <c r="G9" s="5">
        <v>1.46</v>
      </c>
      <c r="H9" s="5">
        <v>2.12</v>
      </c>
      <c r="I9" s="5">
        <v>1.43</v>
      </c>
      <c r="J9" s="5">
        <v>1.68</v>
      </c>
      <c r="K9" s="5">
        <v>1.97</v>
      </c>
      <c r="L9" s="5"/>
      <c r="M9" s="5"/>
      <c r="N9" s="5">
        <f t="shared" si="0"/>
        <v>1.8133333333333335</v>
      </c>
      <c r="O9" s="5"/>
      <c r="P9" s="8"/>
      <c r="Q9" s="8">
        <v>8</v>
      </c>
      <c r="R9" s="8"/>
      <c r="S9" s="8">
        <v>5</v>
      </c>
      <c r="T9" s="8"/>
    </row>
    <row r="10" spans="1:20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2.72</v>
      </c>
      <c r="G10" s="5">
        <v>2.89</v>
      </c>
      <c r="H10" s="5">
        <v>2.96</v>
      </c>
      <c r="I10" s="5">
        <v>2.5299999999999998</v>
      </c>
      <c r="J10" s="5">
        <v>2.5299999999999998</v>
      </c>
      <c r="K10" s="5">
        <v>2.97</v>
      </c>
      <c r="L10" s="5"/>
      <c r="M10" s="5"/>
      <c r="N10" s="5">
        <f t="shared" si="0"/>
        <v>2.7666666666666662</v>
      </c>
      <c r="O10" s="5"/>
      <c r="P10" s="8"/>
      <c r="Q10" s="8"/>
      <c r="R10" s="8"/>
      <c r="S10" s="8"/>
      <c r="T10" s="8"/>
    </row>
    <row r="11" spans="1:20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1.78</v>
      </c>
      <c r="G11" s="5">
        <v>2.2799999999999998</v>
      </c>
      <c r="H11" s="5">
        <v>1.85</v>
      </c>
      <c r="I11" s="5">
        <v>1.81</v>
      </c>
      <c r="J11" s="5">
        <v>2.2000000000000002</v>
      </c>
      <c r="K11" s="5">
        <v>1.94</v>
      </c>
      <c r="L11" s="5"/>
      <c r="M11" s="5"/>
      <c r="N11" s="5">
        <f t="shared" si="0"/>
        <v>1.9766666666666668</v>
      </c>
      <c r="O11" s="5"/>
      <c r="P11" s="8"/>
      <c r="Q11" s="8" t="s">
        <v>17</v>
      </c>
      <c r="R11" s="8"/>
      <c r="S11" s="8"/>
      <c r="T11" s="8"/>
    </row>
    <row r="12" spans="1:20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2.74</v>
      </c>
      <c r="G12" s="5">
        <v>3.9</v>
      </c>
      <c r="H12" s="5">
        <v>3.09</v>
      </c>
      <c r="I12" s="5">
        <v>2.71</v>
      </c>
      <c r="J12" s="5">
        <v>2.68</v>
      </c>
      <c r="K12" s="5">
        <v>3.17</v>
      </c>
      <c r="L12" s="5"/>
      <c r="M12" s="5"/>
      <c r="N12" s="5">
        <f t="shared" si="0"/>
        <v>3.0483333333333333</v>
      </c>
      <c r="O12" s="5"/>
      <c r="P12" s="8"/>
      <c r="Q12" s="8">
        <f>AVERAGE(N3,N6,N7,N9,N11,N13,N25,N26)</f>
        <v>2.1233333333333335</v>
      </c>
      <c r="R12" s="8"/>
      <c r="S12" s="8">
        <f>AVERAGE(N5,N8,N18,N27,N2)</f>
        <v>2.4136666666666668</v>
      </c>
      <c r="T12" s="8"/>
    </row>
    <row r="13" spans="1:20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2.02</v>
      </c>
      <c r="G13" s="5">
        <v>2.81</v>
      </c>
      <c r="H13" s="5">
        <v>2.0499999999999998</v>
      </c>
      <c r="I13" s="5">
        <v>3.03</v>
      </c>
      <c r="J13" s="5">
        <v>1.71</v>
      </c>
      <c r="K13" s="5">
        <v>2.1800000000000002</v>
      </c>
      <c r="L13" s="5"/>
      <c r="M13" s="5"/>
      <c r="N13" s="5">
        <f t="shared" si="0"/>
        <v>2.3000000000000003</v>
      </c>
      <c r="O13" s="5"/>
      <c r="P13" s="8"/>
      <c r="Q13" s="8">
        <f>STDEVA(N3,N6,N7,N9,N11,N13,N25,N26)/SQRT(8)</f>
        <v>6.3715949512050923E-2</v>
      </c>
      <c r="R13" s="8"/>
      <c r="S13" s="8">
        <f>STDEVA(N5,N8,N18,N28,N27)/SQRT(5)</f>
        <v>0.15159323619231566</v>
      </c>
      <c r="T13" s="8"/>
    </row>
    <row r="14" spans="1:20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2.15</v>
      </c>
      <c r="G14" s="5">
        <v>3.4</v>
      </c>
      <c r="H14" s="5">
        <v>3.24</v>
      </c>
      <c r="I14" s="5">
        <v>2.87</v>
      </c>
      <c r="J14" s="5">
        <v>2.16</v>
      </c>
      <c r="K14" s="5">
        <v>2.75</v>
      </c>
      <c r="L14" s="5"/>
      <c r="M14" s="5"/>
      <c r="N14" s="5">
        <f t="shared" si="0"/>
        <v>2.7616666666666667</v>
      </c>
      <c r="O14" s="5"/>
      <c r="P14" s="8"/>
      <c r="Q14" s="8">
        <v>8</v>
      </c>
      <c r="R14" s="8"/>
      <c r="S14" s="8">
        <v>5</v>
      </c>
      <c r="T14" s="8"/>
    </row>
    <row r="15" spans="1:20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6.57</v>
      </c>
      <c r="G15" s="5">
        <v>1.68</v>
      </c>
      <c r="H15" s="5">
        <v>12.59</v>
      </c>
      <c r="I15" s="5">
        <v>3.26</v>
      </c>
      <c r="J15" s="5">
        <v>2.8</v>
      </c>
      <c r="K15" s="5">
        <v>2.12</v>
      </c>
      <c r="L15" s="5"/>
      <c r="M15" s="5"/>
      <c r="N15" s="5">
        <f t="shared" si="0"/>
        <v>4.8366666666666669</v>
      </c>
      <c r="O15" s="5"/>
      <c r="P15" s="8"/>
      <c r="Q15" s="8"/>
      <c r="R15" s="8"/>
      <c r="S15" s="8"/>
      <c r="T15" s="8"/>
    </row>
    <row r="16" spans="1:20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2.57</v>
      </c>
      <c r="G16" s="5">
        <v>4.41</v>
      </c>
      <c r="H16" s="5">
        <v>5.78</v>
      </c>
      <c r="I16" s="5">
        <v>3.32</v>
      </c>
      <c r="J16" s="5">
        <v>4.18</v>
      </c>
      <c r="K16" s="5">
        <v>4.05</v>
      </c>
      <c r="L16" s="5"/>
      <c r="M16" s="5"/>
      <c r="N16" s="5">
        <f t="shared" si="0"/>
        <v>4.0516666666666667</v>
      </c>
      <c r="O16" s="5"/>
      <c r="P16" s="8"/>
      <c r="Q16" s="8"/>
      <c r="R16" s="8"/>
      <c r="S16" s="8"/>
      <c r="T16" s="8"/>
    </row>
    <row r="17" spans="1:20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2.93</v>
      </c>
      <c r="G17" s="5">
        <v>1.87</v>
      </c>
      <c r="H17" s="5">
        <v>2.69</v>
      </c>
      <c r="I17" s="5">
        <v>2.79</v>
      </c>
      <c r="J17" s="5">
        <v>3.2</v>
      </c>
      <c r="K17" s="5">
        <v>4.72</v>
      </c>
      <c r="L17" s="5"/>
      <c r="M17" s="5"/>
      <c r="N17" s="5">
        <f t="shared" si="0"/>
        <v>3.0333333333333332</v>
      </c>
      <c r="O17" s="5"/>
      <c r="P17" s="8"/>
      <c r="Q17" s="8"/>
      <c r="R17" s="8"/>
      <c r="S17" s="8"/>
      <c r="T17" s="8"/>
    </row>
    <row r="18" spans="1:20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2.93</v>
      </c>
      <c r="G18" s="5">
        <v>1.89</v>
      </c>
      <c r="H18" s="5">
        <v>1.96</v>
      </c>
      <c r="I18" s="5">
        <v>3</v>
      </c>
      <c r="J18" s="5">
        <v>1.47</v>
      </c>
      <c r="K18" s="5">
        <v>2.12</v>
      </c>
      <c r="L18" s="5"/>
      <c r="M18" s="5"/>
      <c r="N18" s="5">
        <f t="shared" si="0"/>
        <v>2.2283333333333335</v>
      </c>
      <c r="O18" s="5"/>
      <c r="P18" s="8"/>
      <c r="Q18" s="8"/>
      <c r="R18" s="8"/>
      <c r="S18" s="8"/>
      <c r="T18" s="8"/>
    </row>
    <row r="19" spans="1:20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2</v>
      </c>
      <c r="G19" s="5">
        <v>5.77</v>
      </c>
      <c r="H19" s="5">
        <v>1.1599999999999999</v>
      </c>
      <c r="I19" s="5">
        <v>2.87</v>
      </c>
      <c r="J19" s="5">
        <v>2.27</v>
      </c>
      <c r="K19" s="5">
        <v>2.52</v>
      </c>
      <c r="L19" s="5"/>
      <c r="M19" s="5"/>
      <c r="N19" s="5">
        <f t="shared" si="0"/>
        <v>2.7650000000000001</v>
      </c>
      <c r="O19" s="5"/>
      <c r="P19" s="8"/>
      <c r="Q19" s="8"/>
      <c r="R19" s="8"/>
      <c r="S19" s="8"/>
      <c r="T19" s="8"/>
    </row>
    <row r="20" spans="1:20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3.64</v>
      </c>
      <c r="G20" s="5">
        <v>3.43</v>
      </c>
      <c r="H20" s="5">
        <v>3.48</v>
      </c>
      <c r="I20" s="5">
        <v>3.2</v>
      </c>
      <c r="J20" s="5">
        <v>3.52</v>
      </c>
      <c r="K20" s="5">
        <v>4.1500000000000004</v>
      </c>
      <c r="L20" s="5"/>
      <c r="M20" s="5"/>
      <c r="N20" s="5">
        <f t="shared" si="0"/>
        <v>3.5700000000000003</v>
      </c>
      <c r="O20" s="5"/>
      <c r="P20" s="8"/>
      <c r="Q20" s="8"/>
      <c r="R20" s="8"/>
      <c r="S20" s="8"/>
      <c r="T20" s="8"/>
    </row>
    <row r="21" spans="1:20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3.31</v>
      </c>
      <c r="G21" s="5">
        <v>3.37</v>
      </c>
      <c r="H21" s="5">
        <v>3.75</v>
      </c>
      <c r="I21" s="5">
        <v>3.53</v>
      </c>
      <c r="J21" s="5">
        <v>3.23</v>
      </c>
      <c r="K21" s="5">
        <v>4.32</v>
      </c>
      <c r="L21" s="5"/>
      <c r="M21" s="5"/>
      <c r="N21" s="5">
        <f t="shared" si="0"/>
        <v>3.5849999999999995</v>
      </c>
      <c r="O21" s="5"/>
      <c r="P21" s="8"/>
      <c r="Q21" s="8"/>
      <c r="R21" s="8"/>
      <c r="S21" s="8"/>
      <c r="T21" s="8"/>
    </row>
    <row r="22" spans="1:20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2.91</v>
      </c>
      <c r="G22" s="5">
        <v>2.89</v>
      </c>
      <c r="H22" s="5">
        <v>3.78</v>
      </c>
      <c r="I22" s="5">
        <v>2.71</v>
      </c>
      <c r="J22" s="5">
        <v>3.46</v>
      </c>
      <c r="K22" s="5">
        <v>2.92</v>
      </c>
      <c r="L22" s="5"/>
      <c r="M22" s="5"/>
      <c r="N22" s="5">
        <f t="shared" si="0"/>
        <v>3.1116666666666668</v>
      </c>
      <c r="O22" s="5"/>
      <c r="P22" s="8"/>
      <c r="Q22" s="8"/>
      <c r="R22" s="8"/>
      <c r="S22" s="8"/>
      <c r="T22" s="8"/>
    </row>
    <row r="23" spans="1:20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3.73</v>
      </c>
      <c r="G23" s="5">
        <v>3.75</v>
      </c>
      <c r="H23" s="5">
        <v>2.93</v>
      </c>
      <c r="I23" s="5">
        <v>3.71</v>
      </c>
      <c r="J23" s="5">
        <v>3.14</v>
      </c>
      <c r="K23" s="5">
        <v>3.65</v>
      </c>
      <c r="L23" s="5"/>
      <c r="M23" s="5"/>
      <c r="N23" s="5">
        <f t="shared" si="0"/>
        <v>3.4849999999999999</v>
      </c>
      <c r="O23" s="5"/>
      <c r="P23" s="8"/>
      <c r="Q23" s="8"/>
      <c r="R23" s="8"/>
      <c r="S23" s="8"/>
      <c r="T23" s="8"/>
    </row>
    <row r="24" spans="1:20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3.05</v>
      </c>
      <c r="G24" s="5">
        <v>1.76</v>
      </c>
      <c r="H24" s="5">
        <v>2.42</v>
      </c>
      <c r="I24" s="5">
        <v>3.13</v>
      </c>
      <c r="J24" s="5">
        <v>3.06</v>
      </c>
      <c r="K24" s="5">
        <v>3.39</v>
      </c>
      <c r="L24" s="5"/>
      <c r="M24" s="5"/>
      <c r="N24" s="5">
        <f t="shared" si="0"/>
        <v>2.8016666666666663</v>
      </c>
      <c r="O24" s="5"/>
      <c r="P24" s="8"/>
      <c r="Q24" s="8"/>
      <c r="R24" s="8"/>
      <c r="S24" s="8"/>
      <c r="T24" s="8"/>
    </row>
    <row r="25" spans="1:20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2</v>
      </c>
      <c r="G25" s="5">
        <v>2.5099999999999998</v>
      </c>
      <c r="H25" s="5">
        <v>1.92</v>
      </c>
      <c r="I25" s="5">
        <v>1.67</v>
      </c>
      <c r="J25" s="5">
        <v>2.4</v>
      </c>
      <c r="K25" s="5">
        <v>1.91</v>
      </c>
      <c r="L25" s="5"/>
      <c r="M25" s="5"/>
      <c r="N25" s="5">
        <f t="shared" si="0"/>
        <v>2.0683333333333334</v>
      </c>
      <c r="O25" s="5"/>
      <c r="P25" s="8"/>
      <c r="Q25" s="8"/>
      <c r="R25" s="8"/>
      <c r="S25" s="8"/>
      <c r="T25" s="8"/>
    </row>
    <row r="26" spans="1:20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2.42</v>
      </c>
      <c r="G26" s="5">
        <v>2.09</v>
      </c>
      <c r="H26" s="5">
        <v>1.73</v>
      </c>
      <c r="I26" s="5">
        <v>2.34</v>
      </c>
      <c r="J26" s="5">
        <v>2.0699999999999998</v>
      </c>
      <c r="K26" s="5">
        <v>2.06</v>
      </c>
      <c r="L26" s="5"/>
      <c r="M26" s="5"/>
      <c r="N26" s="5">
        <f t="shared" si="0"/>
        <v>2.1183333333333336</v>
      </c>
      <c r="O26" s="5"/>
      <c r="P26" s="8"/>
      <c r="Q26" s="8"/>
      <c r="R26" s="8"/>
      <c r="S26" s="8"/>
      <c r="T26" s="8"/>
    </row>
    <row r="27" spans="1:20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1.1499999999999999</v>
      </c>
      <c r="G27" s="9">
        <v>2.4300000000000002</v>
      </c>
      <c r="H27" s="9">
        <v>1.37</v>
      </c>
      <c r="I27" s="9">
        <v>2.2200000000000002</v>
      </c>
      <c r="J27" s="9">
        <v>3.05</v>
      </c>
      <c r="K27" s="9">
        <v>2.21</v>
      </c>
      <c r="L27" s="8"/>
      <c r="M27" s="8"/>
      <c r="N27" s="9">
        <f t="shared" si="0"/>
        <v>2.0716666666666668</v>
      </c>
      <c r="O27" s="8"/>
      <c r="P27" s="8"/>
      <c r="Q27" s="8"/>
      <c r="R27" s="8"/>
      <c r="S27" s="8"/>
      <c r="T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sqref="A1:D27"/>
    </sheetView>
  </sheetViews>
  <sheetFormatPr defaultColWidth="8.81640625" defaultRowHeight="14.5" x14ac:dyDescent="0.3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4.9800000000000004</v>
      </c>
      <c r="G2" s="5">
        <v>4.0199999999999996</v>
      </c>
      <c r="H2" s="5">
        <v>5.26</v>
      </c>
      <c r="I2" s="5">
        <v>5.76</v>
      </c>
      <c r="J2" s="5"/>
      <c r="K2" s="5"/>
      <c r="L2" s="5">
        <f>AVERAGE(F2:I2)</f>
        <v>5.0049999999999999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3.98</v>
      </c>
      <c r="G3" s="5">
        <v>7.27</v>
      </c>
      <c r="H3" s="5">
        <v>5.52</v>
      </c>
      <c r="I3" s="5">
        <v>9.09</v>
      </c>
      <c r="J3" s="5"/>
      <c r="K3" s="5"/>
      <c r="L3" s="5">
        <f t="shared" ref="L3:L27" si="0">AVERAGE(F3:I3)</f>
        <v>6.4649999999999999</v>
      </c>
      <c r="M3" s="5"/>
      <c r="N3" s="5"/>
      <c r="O3" s="5"/>
      <c r="P3" s="8"/>
      <c r="Q3" s="8">
        <f>AVERAGE(L3,L4,L6,L7,L9,L13,L15,L16,L17,L19,L21,L22,L23,L25,L26)</f>
        <v>3.6906333333333339</v>
      </c>
      <c r="R3" s="8"/>
      <c r="S3" s="8">
        <f>AVERAGE(L2,L5,L8,L10,L12,L14,L18,L20,L24,L27)</f>
        <v>4.2514166666666657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2.88</v>
      </c>
      <c r="G4" s="5">
        <v>2.09</v>
      </c>
      <c r="H4" s="5">
        <v>4.2300000000000004</v>
      </c>
      <c r="I4" s="5">
        <v>3.3</v>
      </c>
      <c r="J4" s="5"/>
      <c r="K4" s="5"/>
      <c r="L4" s="5">
        <f t="shared" si="0"/>
        <v>3.125</v>
      </c>
      <c r="M4" s="5"/>
      <c r="N4" s="5"/>
      <c r="O4" s="5"/>
      <c r="P4" s="8"/>
      <c r="Q4" s="8">
        <f>AVERAGE(L3,L4,L7,L9,L13,L15,L16,L17,L19,L21,L22,L23,L25,L26)</f>
        <v>3.6972857142857145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4.92</v>
      </c>
      <c r="G5" s="5">
        <v>4.22</v>
      </c>
      <c r="H5" s="5">
        <v>9.17</v>
      </c>
      <c r="I5" s="5">
        <v>10.72</v>
      </c>
      <c r="J5" s="5"/>
      <c r="K5" s="5"/>
      <c r="L5" s="5">
        <f t="shared" si="0"/>
        <v>7.2575000000000003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3</v>
      </c>
      <c r="G6" s="5">
        <v>4.37</v>
      </c>
      <c r="H6" s="5">
        <v>3.47</v>
      </c>
      <c r="I6" s="5">
        <v>3.55</v>
      </c>
      <c r="J6" s="5"/>
      <c r="K6" s="5"/>
      <c r="L6" s="5">
        <f t="shared" si="0"/>
        <v>3.5975000000000001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3.56</v>
      </c>
      <c r="G7" s="5">
        <v>5.36</v>
      </c>
      <c r="H7" s="5">
        <v>9.9499999999999993</v>
      </c>
      <c r="I7" s="5">
        <v>6.67</v>
      </c>
      <c r="J7" s="5"/>
      <c r="K7" s="5"/>
      <c r="L7" s="5">
        <f t="shared" si="0"/>
        <v>6.3849999999999998</v>
      </c>
      <c r="M7" s="5"/>
      <c r="N7" s="5"/>
      <c r="O7" s="5"/>
      <c r="P7" s="8"/>
      <c r="Q7" s="8">
        <f>AVERAGE(L4,L15,L16,L17,L19,L21,L22,L23)</f>
        <v>2.2090000000000001</v>
      </c>
      <c r="R7" s="8"/>
      <c r="S7" s="8">
        <f>AVERAGE(L10,L12,L14,L20,L24)</f>
        <v>2.4180000000000001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3.93</v>
      </c>
      <c r="G8" s="5">
        <v>4.33</v>
      </c>
      <c r="H8" s="5">
        <v>8.9700000000000006</v>
      </c>
      <c r="I8" s="5">
        <v>4.03</v>
      </c>
      <c r="J8" s="5"/>
      <c r="K8" s="5"/>
      <c r="L8" s="5">
        <f t="shared" si="0"/>
        <v>5.3150000000000004</v>
      </c>
      <c r="M8" s="5"/>
      <c r="N8" s="5"/>
      <c r="O8" s="5"/>
      <c r="P8" s="8"/>
      <c r="Q8" s="8">
        <f>STDEVA(L4,L15,L16,L17,L19,L21,L22,L23)/SQRT(8)</f>
        <v>0.1751125148501462</v>
      </c>
      <c r="R8" s="8"/>
      <c r="S8" s="8">
        <f>STDEVA(L10,L12,L14,L20,L24)/SQRT(5)</f>
        <v>0.28041643140158512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1.79</v>
      </c>
      <c r="G9" s="5">
        <v>4.93</v>
      </c>
      <c r="H9" s="5">
        <v>2.04</v>
      </c>
      <c r="I9" s="5">
        <v>6.89</v>
      </c>
      <c r="J9" s="5"/>
      <c r="K9" s="5"/>
      <c r="L9" s="5">
        <f t="shared" si="0"/>
        <v>3.9124999999999996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1.56</v>
      </c>
      <c r="G10" s="5">
        <v>1.04</v>
      </c>
      <c r="H10" s="5">
        <v>3.13</v>
      </c>
      <c r="I10" s="5">
        <v>1.51</v>
      </c>
      <c r="J10" s="5"/>
      <c r="K10" s="5"/>
      <c r="L10" s="5">
        <f t="shared" si="0"/>
        <v>1.81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5.95</v>
      </c>
      <c r="G11" s="5">
        <v>3.76</v>
      </c>
      <c r="H11" s="5">
        <v>6.32</v>
      </c>
      <c r="I11" s="5">
        <v>3.81</v>
      </c>
      <c r="J11" s="5"/>
      <c r="K11" s="5"/>
      <c r="L11" s="5">
        <f t="shared" si="0"/>
        <v>4.96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3.72</v>
      </c>
      <c r="G12" s="5">
        <v>4.0599999999999996</v>
      </c>
      <c r="H12" s="5">
        <v>1.88</v>
      </c>
      <c r="I12" s="5">
        <v>2.94</v>
      </c>
      <c r="J12" s="5"/>
      <c r="K12" s="5"/>
      <c r="L12" s="5">
        <f t="shared" si="0"/>
        <v>3.15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2.98</v>
      </c>
      <c r="G13" s="5">
        <v>5.91</v>
      </c>
      <c r="H13" s="5">
        <v>8.65</v>
      </c>
      <c r="I13" s="5">
        <v>7.08</v>
      </c>
      <c r="J13" s="5"/>
      <c r="K13" s="5"/>
      <c r="L13" s="5">
        <f t="shared" si="0"/>
        <v>6.1549999999999994</v>
      </c>
      <c r="M13" s="5"/>
      <c r="N13" s="5"/>
      <c r="O13" s="5"/>
      <c r="P13" s="8"/>
      <c r="Q13" s="8">
        <f>AVERAGE(L3,L6,L7,L9,L11,L13,L25,L26)</f>
        <v>5.3309375000000001</v>
      </c>
      <c r="R13" s="8"/>
      <c r="S13" s="8">
        <f>AVERAGE(L5,L8,L18,L27,L2)</f>
        <v>6.084833333333334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1.38</v>
      </c>
      <c r="G14" s="5">
        <v>2.2599999999999998</v>
      </c>
      <c r="H14" s="5">
        <v>5.34</v>
      </c>
      <c r="I14" s="5">
        <v>1.91</v>
      </c>
      <c r="J14" s="5"/>
      <c r="K14" s="5"/>
      <c r="L14" s="5">
        <f t="shared" si="0"/>
        <v>2.7225000000000001</v>
      </c>
      <c r="M14" s="5"/>
      <c r="N14" s="5"/>
      <c r="O14" s="5"/>
      <c r="P14" s="8"/>
      <c r="Q14" s="8">
        <f>STDEVA(L3,L6,L7,L9,L11,L13,L25,L26)/SQRT(8)</f>
        <v>0.39385881078734419</v>
      </c>
      <c r="R14" s="8"/>
      <c r="S14" s="8">
        <f>STDEVA(L5,L8,L18,L27,L2)/SQRT(5)</f>
        <v>0.58438930612316331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4.22</v>
      </c>
      <c r="G15" s="5">
        <v>2</v>
      </c>
      <c r="H15" s="5">
        <v>1.75</v>
      </c>
      <c r="I15" s="5">
        <v>2.27</v>
      </c>
      <c r="J15" s="5"/>
      <c r="K15" s="5"/>
      <c r="L15" s="5">
        <f t="shared" si="0"/>
        <v>2.56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1.88</v>
      </c>
      <c r="G16" s="5">
        <v>2.61</v>
      </c>
      <c r="H16" s="5">
        <v>3.68</v>
      </c>
      <c r="I16" s="5">
        <v>1.69</v>
      </c>
      <c r="J16" s="5"/>
      <c r="K16" s="5"/>
      <c r="L16" s="5">
        <f t="shared" si="0"/>
        <v>2.4649999999999999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2.0099999999999998</v>
      </c>
      <c r="G17" s="5">
        <v>2.41</v>
      </c>
      <c r="H17" s="5">
        <v>1.1000000000000001</v>
      </c>
      <c r="I17" s="5">
        <v>1.74</v>
      </c>
      <c r="J17" s="5"/>
      <c r="K17" s="5"/>
      <c r="L17" s="5">
        <f t="shared" si="0"/>
        <v>1.8149999999999999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4.76</v>
      </c>
      <c r="G18" s="5">
        <v>5.39</v>
      </c>
      <c r="H18" s="5">
        <v>5.17</v>
      </c>
      <c r="I18" s="5"/>
      <c r="J18" s="5"/>
      <c r="K18" s="5"/>
      <c r="L18" s="5">
        <f t="shared" si="0"/>
        <v>5.1066666666666665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2.19</v>
      </c>
      <c r="G19" s="5">
        <v>1.258</v>
      </c>
      <c r="H19" s="5">
        <v>1.91</v>
      </c>
      <c r="I19" s="5">
        <v>2.5</v>
      </c>
      <c r="J19" s="5"/>
      <c r="K19" s="5"/>
      <c r="L19" s="5">
        <f t="shared" si="0"/>
        <v>1.9644999999999999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2.2599999999999998</v>
      </c>
      <c r="G20" s="5">
        <v>4.51</v>
      </c>
      <c r="H20" s="5">
        <v>3.01</v>
      </c>
      <c r="I20" s="5">
        <v>1</v>
      </c>
      <c r="J20" s="5"/>
      <c r="K20" s="5"/>
      <c r="L20" s="5">
        <f t="shared" si="0"/>
        <v>2.6949999999999998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4.41</v>
      </c>
      <c r="G21" s="5">
        <v>1.46</v>
      </c>
      <c r="H21" s="5">
        <v>1.37</v>
      </c>
      <c r="I21" s="5">
        <v>1.25</v>
      </c>
      <c r="J21" s="5"/>
      <c r="K21" s="5"/>
      <c r="L21" s="5">
        <f t="shared" si="0"/>
        <v>2.1225000000000001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1.81</v>
      </c>
      <c r="G22" s="5">
        <v>1.85</v>
      </c>
      <c r="H22" s="5">
        <v>1.62</v>
      </c>
      <c r="I22" s="5">
        <v>0.87</v>
      </c>
      <c r="J22" s="5"/>
      <c r="K22" s="5"/>
      <c r="L22" s="5">
        <f t="shared" si="0"/>
        <v>1.5375000000000001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1.71</v>
      </c>
      <c r="G23" s="5">
        <v>1.66</v>
      </c>
      <c r="H23" s="5">
        <v>2.2599999999999998</v>
      </c>
      <c r="I23" s="5">
        <v>2.7</v>
      </c>
      <c r="J23" s="5"/>
      <c r="K23" s="5"/>
      <c r="L23" s="5">
        <f t="shared" si="0"/>
        <v>2.0825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2.4900000000000002</v>
      </c>
      <c r="G24" s="5">
        <v>1.44</v>
      </c>
      <c r="H24" s="5">
        <v>1.55</v>
      </c>
      <c r="I24" s="5">
        <v>1.37</v>
      </c>
      <c r="J24" s="5"/>
      <c r="K24" s="5"/>
      <c r="L24" s="5">
        <f t="shared" si="0"/>
        <v>1.7125000000000001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4.4800000000000004</v>
      </c>
      <c r="G25" s="5">
        <v>5.24</v>
      </c>
      <c r="H25" s="5">
        <v>3.56</v>
      </c>
      <c r="I25" s="5">
        <v>7.45</v>
      </c>
      <c r="J25" s="5"/>
      <c r="K25" s="5"/>
      <c r="L25" s="5">
        <f t="shared" si="0"/>
        <v>5.1825000000000001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6.22</v>
      </c>
      <c r="G26" s="5">
        <v>5.76</v>
      </c>
      <c r="H26" s="5">
        <v>5.99</v>
      </c>
      <c r="I26" s="5"/>
      <c r="J26" s="5"/>
      <c r="K26" s="5"/>
      <c r="L26" s="5">
        <f t="shared" si="0"/>
        <v>5.9899999999999993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7.74</v>
      </c>
      <c r="G27" s="5"/>
      <c r="H27" s="5"/>
      <c r="I27" s="5"/>
      <c r="J27" s="5"/>
      <c r="K27" s="5"/>
      <c r="L27" s="5">
        <f t="shared" si="0"/>
        <v>7.74</v>
      </c>
      <c r="M27" s="5"/>
      <c r="N27" s="5"/>
      <c r="O27" s="5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F1" workbookViewId="0">
      <selection activeCell="S8" sqref="S8"/>
    </sheetView>
  </sheetViews>
  <sheetFormatPr defaultColWidth="8.81640625" defaultRowHeight="14.5" x14ac:dyDescent="0.35"/>
  <sheetData>
    <row r="1" spans="1:19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2.85</v>
      </c>
      <c r="G2" s="5">
        <v>1.59</v>
      </c>
      <c r="H2" s="5">
        <v>1.93</v>
      </c>
      <c r="I2" s="5">
        <v>2.44</v>
      </c>
      <c r="J2" s="5">
        <v>2.13</v>
      </c>
      <c r="K2" s="5">
        <v>2.09</v>
      </c>
      <c r="L2" s="5"/>
      <c r="M2" s="5"/>
      <c r="N2" s="5">
        <f>AVERAGE(F2:K2)</f>
        <v>2.1716666666666669</v>
      </c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2.4500000000000002</v>
      </c>
      <c r="G3" s="5">
        <v>1.72</v>
      </c>
      <c r="H3" s="5">
        <v>2.04</v>
      </c>
      <c r="I3" s="5">
        <v>3.06</v>
      </c>
      <c r="J3" s="5">
        <v>1.76</v>
      </c>
      <c r="K3" s="5">
        <v>1.94</v>
      </c>
      <c r="L3" s="5"/>
      <c r="M3" s="5"/>
      <c r="N3" s="5">
        <f t="shared" ref="N3:N27" si="0">AVERAGE(F3:K3)</f>
        <v>2.1616666666666666</v>
      </c>
      <c r="O3" s="5"/>
      <c r="P3" s="8"/>
      <c r="Q3" s="8">
        <f>AVERAGE(K3,K4,K6,K7,K9,K13,K15,K16,K17,K19,K21,K22,K23,K25,K26)</f>
        <v>3.9873333333333334</v>
      </c>
      <c r="R3" s="8"/>
      <c r="S3" s="8">
        <f>AVERAGE(K2,K5,K8,K10,K12,K14,K18,K20,K24,K27)</f>
        <v>3.9930000000000008</v>
      </c>
    </row>
    <row r="4" spans="1:19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2.63</v>
      </c>
      <c r="G4" s="5">
        <v>4.5599999999999996</v>
      </c>
      <c r="H4" s="5">
        <v>4.21</v>
      </c>
      <c r="I4" s="5">
        <v>3.85</v>
      </c>
      <c r="J4" s="5">
        <v>3.7</v>
      </c>
      <c r="K4" s="5">
        <v>6.36</v>
      </c>
      <c r="L4" s="5"/>
      <c r="M4" s="5"/>
      <c r="N4" s="5">
        <f t="shared" si="0"/>
        <v>4.2183333333333328</v>
      </c>
      <c r="O4" s="5"/>
      <c r="P4" s="8"/>
      <c r="Q4" s="8" t="e">
        <f>AVERAGE(L3,L4,L7,L9,L13,L15,L16,L17,L19,L21,L22,L23,L25,L26)</f>
        <v>#DIV/0!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3.6</v>
      </c>
      <c r="G5" s="5">
        <v>2.37</v>
      </c>
      <c r="H5" s="5">
        <v>2.59</v>
      </c>
      <c r="I5" s="5">
        <v>1.43</v>
      </c>
      <c r="J5" s="5">
        <v>2.2999999999999998</v>
      </c>
      <c r="K5" s="5">
        <v>3.27</v>
      </c>
      <c r="L5" s="5"/>
      <c r="M5" s="5"/>
      <c r="N5" s="5">
        <f t="shared" si="0"/>
        <v>2.5933333333333333</v>
      </c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2.12</v>
      </c>
      <c r="G6" s="5">
        <v>2.13</v>
      </c>
      <c r="H6" s="5">
        <v>1.18</v>
      </c>
      <c r="I6" s="5">
        <v>1.62</v>
      </c>
      <c r="J6" s="5">
        <v>2.1</v>
      </c>
      <c r="K6" s="5">
        <v>2.15</v>
      </c>
      <c r="L6" s="5"/>
      <c r="M6" s="5"/>
      <c r="N6" s="5">
        <f t="shared" si="0"/>
        <v>1.8833333333333335</v>
      </c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0.75</v>
      </c>
      <c r="G7" s="5">
        <v>3.26</v>
      </c>
      <c r="H7" s="5">
        <v>2.88</v>
      </c>
      <c r="I7" s="5">
        <v>2.86</v>
      </c>
      <c r="J7" s="5">
        <v>2.57</v>
      </c>
      <c r="K7" s="5">
        <v>2.1800000000000002</v>
      </c>
      <c r="L7" s="5"/>
      <c r="M7" s="5"/>
      <c r="N7" s="5">
        <f t="shared" si="0"/>
        <v>2.4166666666666665</v>
      </c>
      <c r="O7" s="5"/>
      <c r="P7" s="8"/>
      <c r="Q7" s="8">
        <f>AVERAGE(N4,N15,N16,N17,N19,N21,N22,N23)</f>
        <v>5.6787500000000009</v>
      </c>
      <c r="R7" s="8"/>
      <c r="S7" s="8">
        <f>AVERAGE(N10,N12,N14,N20,N24)</f>
        <v>5.1909999999999998</v>
      </c>
    </row>
    <row r="8" spans="1:19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2.19</v>
      </c>
      <c r="G8" s="5">
        <v>1.68</v>
      </c>
      <c r="H8" s="5">
        <v>2.4</v>
      </c>
      <c r="I8" s="5">
        <v>1.18</v>
      </c>
      <c r="J8" s="5">
        <v>2.02</v>
      </c>
      <c r="K8" s="5">
        <v>1.88</v>
      </c>
      <c r="L8" s="5"/>
      <c r="M8" s="5"/>
      <c r="N8" s="5">
        <f t="shared" si="0"/>
        <v>1.8916666666666664</v>
      </c>
      <c r="O8" s="5"/>
      <c r="P8" s="8"/>
      <c r="Q8" s="8">
        <f>STDEVA(N4,N15,N16,N17,N19,N21,N22,N23)/SQRT(8)</f>
        <v>0.34343658150504736</v>
      </c>
      <c r="R8" s="8"/>
      <c r="S8" s="8">
        <f>STDEVA(N10,N12,N14,N20,N24)/SQRT(5)</f>
        <v>0.55164365510918656</v>
      </c>
    </row>
    <row r="9" spans="1:19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1.8</v>
      </c>
      <c r="G9" s="5">
        <v>1.35</v>
      </c>
      <c r="H9" s="5">
        <v>1.53</v>
      </c>
      <c r="I9" s="5">
        <v>1.34</v>
      </c>
      <c r="J9" s="5">
        <v>1.6</v>
      </c>
      <c r="K9" s="5">
        <v>1.78</v>
      </c>
      <c r="L9" s="5"/>
      <c r="M9" s="5"/>
      <c r="N9" s="5">
        <f t="shared" si="0"/>
        <v>1.5666666666666667</v>
      </c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3.63</v>
      </c>
      <c r="G10" s="5">
        <v>3.82</v>
      </c>
      <c r="H10" s="5">
        <v>3.86</v>
      </c>
      <c r="I10" s="5">
        <v>4.0999999999999996</v>
      </c>
      <c r="J10" s="5">
        <v>5.6</v>
      </c>
      <c r="K10" s="5">
        <v>7.86</v>
      </c>
      <c r="L10" s="5"/>
      <c r="M10" s="5"/>
      <c r="N10" s="5">
        <f t="shared" si="0"/>
        <v>4.8116666666666665</v>
      </c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1.03</v>
      </c>
      <c r="G11" s="5">
        <v>2.33</v>
      </c>
      <c r="H11" s="5">
        <v>2.38</v>
      </c>
      <c r="I11" s="5">
        <v>1.75</v>
      </c>
      <c r="J11" s="5">
        <v>1.62</v>
      </c>
      <c r="K11" s="5">
        <v>2.04</v>
      </c>
      <c r="L11" s="5"/>
      <c r="M11" s="5"/>
      <c r="N11" s="5">
        <f t="shared" si="0"/>
        <v>1.8583333333333332</v>
      </c>
      <c r="O11" s="5"/>
      <c r="P11" s="8"/>
      <c r="Q11" s="8" t="s">
        <v>17</v>
      </c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3.11</v>
      </c>
      <c r="G12" s="5">
        <v>3.99</v>
      </c>
      <c r="H12" s="5">
        <v>2.5499999999999998</v>
      </c>
      <c r="I12" s="5">
        <v>6.03</v>
      </c>
      <c r="J12" s="5">
        <v>4.78</v>
      </c>
      <c r="K12" s="5">
        <v>3.46</v>
      </c>
      <c r="L12" s="5"/>
      <c r="M12" s="5"/>
      <c r="N12" s="5">
        <f t="shared" si="0"/>
        <v>3.9866666666666668</v>
      </c>
      <c r="O12" s="5"/>
      <c r="P12" s="8"/>
      <c r="Q12" s="8">
        <f>AVERAGE(N3,N6,N7,N9,N11,N13,N25,N26)</f>
        <v>2.01125</v>
      </c>
      <c r="R12" s="8"/>
      <c r="S12" s="8">
        <f>AVERAGE(N5,N8,N18,N27,N2)</f>
        <v>2.2436666666666669</v>
      </c>
    </row>
    <row r="13" spans="1:19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1.84</v>
      </c>
      <c r="G13" s="5">
        <v>1.71</v>
      </c>
      <c r="H13" s="5">
        <v>1.5</v>
      </c>
      <c r="I13" s="5">
        <v>1.68</v>
      </c>
      <c r="J13" s="5">
        <v>2.2999999999999998</v>
      </c>
      <c r="K13" s="5">
        <v>2.09</v>
      </c>
      <c r="L13" s="5"/>
      <c r="M13" s="5"/>
      <c r="N13" s="5">
        <f t="shared" si="0"/>
        <v>1.8533333333333333</v>
      </c>
      <c r="O13" s="5"/>
      <c r="P13" s="8"/>
      <c r="Q13" s="8">
        <f>STDEVA(N3,N6,N7,N9,N11,N13,N25,N26)/SQRT(8)</f>
        <v>9.5968202199131283E-2</v>
      </c>
      <c r="R13" s="8"/>
      <c r="S13" s="8">
        <f>STDEVA(N5,N8,N18,N28,N27)/SQRT(5)</f>
        <v>0.15366751024111672</v>
      </c>
    </row>
    <row r="14" spans="1:19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6.95</v>
      </c>
      <c r="G14" s="5">
        <v>3.42</v>
      </c>
      <c r="H14" s="5">
        <v>3.45</v>
      </c>
      <c r="I14" s="5">
        <v>4.1900000000000004</v>
      </c>
      <c r="J14" s="5">
        <v>3.97</v>
      </c>
      <c r="K14" s="5">
        <v>4.33</v>
      </c>
      <c r="L14" s="5"/>
      <c r="M14" s="5"/>
      <c r="N14" s="5">
        <f t="shared" si="0"/>
        <v>4.3850000000000007</v>
      </c>
      <c r="O14" s="5"/>
      <c r="P14" s="8"/>
      <c r="Q14" s="8">
        <v>8</v>
      </c>
      <c r="R14" s="8"/>
      <c r="S14" s="8">
        <v>5</v>
      </c>
    </row>
    <row r="15" spans="1:19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7.05</v>
      </c>
      <c r="G15" s="5">
        <v>9.68</v>
      </c>
      <c r="H15" s="5">
        <v>5.83</v>
      </c>
      <c r="I15" s="5">
        <v>5.92</v>
      </c>
      <c r="J15" s="5">
        <v>9.81</v>
      </c>
      <c r="K15" s="5">
        <v>5.46</v>
      </c>
      <c r="L15" s="5"/>
      <c r="M15" s="5"/>
      <c r="N15" s="5">
        <f t="shared" si="0"/>
        <v>7.2916666666666679</v>
      </c>
      <c r="O15" s="5"/>
      <c r="P15" s="8"/>
      <c r="Q15" s="8"/>
      <c r="R15" s="8"/>
      <c r="S15" s="8"/>
    </row>
    <row r="16" spans="1:19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5.3</v>
      </c>
      <c r="G16" s="5">
        <v>9.14</v>
      </c>
      <c r="H16" s="5">
        <v>9.51</v>
      </c>
      <c r="I16" s="5">
        <v>5.1100000000000003</v>
      </c>
      <c r="J16" s="5">
        <v>5.56</v>
      </c>
      <c r="K16" s="5">
        <v>4.7</v>
      </c>
      <c r="L16" s="5"/>
      <c r="M16" s="5"/>
      <c r="N16" s="5">
        <f t="shared" si="0"/>
        <v>6.5533333333333346</v>
      </c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3.01</v>
      </c>
      <c r="G17" s="5">
        <v>3.18</v>
      </c>
      <c r="H17" s="5">
        <v>6.78</v>
      </c>
      <c r="I17" s="5">
        <v>4.62</v>
      </c>
      <c r="J17" s="5">
        <v>5.26</v>
      </c>
      <c r="K17" s="5">
        <v>9.5399999999999991</v>
      </c>
      <c r="L17" s="5"/>
      <c r="M17" s="5"/>
      <c r="N17" s="5">
        <f t="shared" si="0"/>
        <v>5.3983333333333334</v>
      </c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1.71</v>
      </c>
      <c r="G18" s="5">
        <v>4.21</v>
      </c>
      <c r="H18" s="5">
        <v>0.95</v>
      </c>
      <c r="I18" s="5">
        <v>2.97</v>
      </c>
      <c r="J18" s="5">
        <v>2.66</v>
      </c>
      <c r="K18" s="5">
        <v>2.57</v>
      </c>
      <c r="L18" s="5"/>
      <c r="M18" s="5"/>
      <c r="N18" s="5">
        <f t="shared" si="0"/>
        <v>2.5116666666666667</v>
      </c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4.1900000000000004</v>
      </c>
      <c r="G19" s="5">
        <v>5.08</v>
      </c>
      <c r="H19" s="5">
        <v>4.59</v>
      </c>
      <c r="I19" s="5">
        <v>9.57</v>
      </c>
      <c r="J19" s="5">
        <v>8.3800000000000008</v>
      </c>
      <c r="K19" s="5">
        <v>4.66</v>
      </c>
      <c r="L19" s="5"/>
      <c r="M19" s="5"/>
      <c r="N19" s="5">
        <f t="shared" si="0"/>
        <v>6.0783333333333331</v>
      </c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5.55</v>
      </c>
      <c r="G20" s="5">
        <v>6.7</v>
      </c>
      <c r="H20" s="5">
        <v>8.7899999999999991</v>
      </c>
      <c r="I20" s="5">
        <v>9.8699999999999992</v>
      </c>
      <c r="J20" s="5">
        <v>6.02</v>
      </c>
      <c r="K20" s="5">
        <v>5.6</v>
      </c>
      <c r="L20" s="5"/>
      <c r="M20" s="5"/>
      <c r="N20" s="5">
        <f t="shared" si="0"/>
        <v>7.088333333333332</v>
      </c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4.83</v>
      </c>
      <c r="G21" s="5">
        <v>3.54</v>
      </c>
      <c r="H21" s="5">
        <v>5.18</v>
      </c>
      <c r="I21" s="5">
        <v>4.84</v>
      </c>
      <c r="J21" s="5">
        <v>7.46</v>
      </c>
      <c r="K21" s="5">
        <v>4.25</v>
      </c>
      <c r="L21" s="5"/>
      <c r="M21" s="5"/>
      <c r="N21" s="5">
        <f t="shared" si="0"/>
        <v>5.0166666666666666</v>
      </c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3.51</v>
      </c>
      <c r="G22" s="5">
        <v>5.56</v>
      </c>
      <c r="H22" s="5">
        <v>4.97</v>
      </c>
      <c r="I22" s="5">
        <v>5.03</v>
      </c>
      <c r="J22" s="5">
        <v>6.12</v>
      </c>
      <c r="K22" s="5">
        <v>5.0599999999999996</v>
      </c>
      <c r="L22" s="5"/>
      <c r="M22" s="5"/>
      <c r="N22" s="5">
        <f t="shared" si="0"/>
        <v>5.041666666666667</v>
      </c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4.47</v>
      </c>
      <c r="G23" s="5">
        <v>4.1900000000000004</v>
      </c>
      <c r="H23" s="5">
        <v>6.53</v>
      </c>
      <c r="I23" s="5">
        <v>6.63</v>
      </c>
      <c r="J23" s="5">
        <v>7.55</v>
      </c>
      <c r="K23" s="5">
        <v>5.62</v>
      </c>
      <c r="L23" s="5"/>
      <c r="M23" s="5"/>
      <c r="N23" s="5">
        <f t="shared" si="0"/>
        <v>5.831666666666667</v>
      </c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5.38</v>
      </c>
      <c r="G24" s="5">
        <v>6.05</v>
      </c>
      <c r="H24" s="5">
        <v>6.35</v>
      </c>
      <c r="I24" s="5">
        <v>5.16</v>
      </c>
      <c r="J24" s="5">
        <v>5.32</v>
      </c>
      <c r="K24" s="5">
        <v>5.84</v>
      </c>
      <c r="L24" s="5"/>
      <c r="M24" s="5"/>
      <c r="N24" s="5">
        <f t="shared" si="0"/>
        <v>5.6833333333333336</v>
      </c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1.65</v>
      </c>
      <c r="G25" s="5">
        <v>1.98</v>
      </c>
      <c r="H25" s="5">
        <v>1.82</v>
      </c>
      <c r="I25" s="5">
        <v>2.21</v>
      </c>
      <c r="J25" s="5">
        <v>2.85</v>
      </c>
      <c r="K25" s="5">
        <v>2.06</v>
      </c>
      <c r="L25" s="5"/>
      <c r="M25" s="5"/>
      <c r="N25" s="5">
        <f t="shared" si="0"/>
        <v>2.0950000000000002</v>
      </c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1.62</v>
      </c>
      <c r="G26" s="5">
        <v>3.19</v>
      </c>
      <c r="H26" s="5">
        <v>2.4700000000000002</v>
      </c>
      <c r="I26" s="5">
        <v>2.62</v>
      </c>
      <c r="J26" s="5">
        <v>1.67</v>
      </c>
      <c r="K26" s="5">
        <v>1.96</v>
      </c>
      <c r="L26" s="5"/>
      <c r="M26" s="5"/>
      <c r="N26" s="5">
        <f t="shared" si="0"/>
        <v>2.2550000000000003</v>
      </c>
      <c r="O26" s="5"/>
      <c r="P26" s="8"/>
      <c r="Q26" s="8"/>
      <c r="R26" s="8"/>
      <c r="S26" s="8"/>
    </row>
    <row r="27" spans="1:19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1.28</v>
      </c>
      <c r="G27" s="9">
        <v>1.46</v>
      </c>
      <c r="H27" s="9">
        <v>3.15</v>
      </c>
      <c r="I27" s="9">
        <v>1.25</v>
      </c>
      <c r="J27" s="9">
        <v>2.13</v>
      </c>
      <c r="K27" s="9">
        <v>3.03</v>
      </c>
      <c r="L27" s="8"/>
      <c r="M27" s="8"/>
      <c r="N27" s="9">
        <f t="shared" si="0"/>
        <v>2.0499999999999998</v>
      </c>
      <c r="O27" s="8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VonFrey Baseline</vt:lpstr>
      <vt:lpstr>AcetoneBaseline</vt:lpstr>
      <vt:lpstr>RotaRod</vt:lpstr>
      <vt:lpstr>VonfreyTimepoint4</vt:lpstr>
      <vt:lpstr>AcetoneTimepoint4</vt:lpstr>
      <vt:lpstr>VonfreyTimepoint8</vt:lpstr>
      <vt:lpstr>AcetoneTimepoint8</vt:lpstr>
      <vt:lpstr>Vonfrey12</vt:lpstr>
      <vt:lpstr>Acetone12</vt:lpstr>
      <vt:lpstr>Vonfrey16</vt:lpstr>
      <vt:lpstr>Acetone16</vt:lpstr>
      <vt:lpstr>Vonfrey20</vt:lpstr>
      <vt:lpstr>Acetone20</vt:lpstr>
      <vt:lpstr>Acetone24</vt:lpstr>
      <vt:lpstr>Vonfrey24</vt:lpstr>
      <vt:lpstr>Summary</vt:lpstr>
      <vt:lpstr>VonfreyTotalsSPSS</vt:lpstr>
      <vt:lpstr>VonFreyValuesSPSS</vt:lpstr>
      <vt:lpstr>Sheet3</vt:lpstr>
      <vt:lpstr>AcetoneSPSS</vt:lpstr>
      <vt:lpstr>RotaRodAnalysis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Slivicki, Richard A</dc:creator>
  <cp:lastModifiedBy>Kam, Korey</cp:lastModifiedBy>
  <dcterms:created xsi:type="dcterms:W3CDTF">2013-10-25T19:28:58Z</dcterms:created>
  <dcterms:modified xsi:type="dcterms:W3CDTF">2016-09-22T12:29:01Z</dcterms:modified>
</cp:coreProperties>
</file>