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7400" yWindow="2800" windowWidth="25040" windowHeight="17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2" l="1"/>
  <c r="M5" i="2"/>
  <c r="L6" i="2"/>
  <c r="L5" i="2"/>
  <c r="D16" i="2"/>
  <c r="D17" i="2"/>
  <c r="D18" i="2"/>
  <c r="D19" i="2"/>
  <c r="D20" i="2"/>
  <c r="D21" i="2"/>
  <c r="D22" i="2"/>
  <c r="D15" i="2"/>
  <c r="C15" i="2"/>
  <c r="K6" i="2"/>
  <c r="K5" i="2"/>
  <c r="J6" i="2"/>
  <c r="J5" i="2"/>
  <c r="D6" i="2"/>
  <c r="D7" i="2"/>
  <c r="D8" i="2"/>
  <c r="D9" i="2"/>
  <c r="D10" i="2"/>
  <c r="D11" i="2"/>
  <c r="D12" i="2"/>
  <c r="D5" i="2"/>
  <c r="C5" i="2"/>
  <c r="C14" i="1"/>
  <c r="E14" i="1"/>
  <c r="E15" i="1"/>
  <c r="C16" i="1"/>
  <c r="E16" i="1"/>
  <c r="C17" i="1"/>
  <c r="E17" i="1"/>
  <c r="C18" i="1"/>
  <c r="E18" i="1"/>
  <c r="E13" i="1"/>
  <c r="D13" i="1"/>
  <c r="D40" i="1"/>
  <c r="E37" i="1"/>
  <c r="D37" i="1"/>
  <c r="E29" i="1"/>
  <c r="E32" i="1"/>
  <c r="D32" i="1"/>
  <c r="E22" i="1"/>
  <c r="E23" i="1"/>
  <c r="E24" i="1"/>
  <c r="E25" i="1"/>
  <c r="C26" i="1"/>
  <c r="E26" i="1"/>
  <c r="E21" i="1"/>
  <c r="D21" i="1"/>
  <c r="C24" i="1"/>
  <c r="O13" i="1"/>
  <c r="C33" i="1"/>
  <c r="E33" i="1"/>
  <c r="C34" i="1"/>
  <c r="E34" i="1"/>
  <c r="N12" i="1"/>
  <c r="P12" i="1"/>
  <c r="N11" i="1"/>
  <c r="P11" i="1"/>
  <c r="N10" i="1"/>
  <c r="P10" i="1"/>
  <c r="C40" i="1"/>
  <c r="E40" i="1"/>
  <c r="C41" i="1"/>
  <c r="E41" i="1"/>
  <c r="C42" i="1"/>
  <c r="E42" i="1"/>
  <c r="N13" i="1"/>
  <c r="P13" i="1"/>
  <c r="O12" i="1"/>
  <c r="C15" i="1"/>
  <c r="M10" i="1"/>
  <c r="O10" i="1"/>
  <c r="C23" i="1"/>
  <c r="C21" i="1"/>
  <c r="M11" i="1"/>
  <c r="O11" i="1"/>
  <c r="C8" i="1"/>
  <c r="E8" i="1"/>
  <c r="C9" i="1"/>
  <c r="E9" i="1"/>
  <c r="C10" i="1"/>
  <c r="E10" i="1"/>
  <c r="N9" i="1"/>
  <c r="P9" i="1"/>
  <c r="O9" i="1"/>
  <c r="L13" i="1"/>
  <c r="M13" i="1"/>
  <c r="K13" i="1"/>
  <c r="L12" i="1"/>
  <c r="M12" i="1"/>
  <c r="K12" i="1"/>
  <c r="L11" i="1"/>
  <c r="K11" i="1"/>
  <c r="L10" i="1"/>
  <c r="K10" i="1"/>
  <c r="M9" i="1"/>
  <c r="L9" i="1"/>
  <c r="K9" i="1"/>
  <c r="E38" i="1"/>
  <c r="E39" i="1"/>
  <c r="E30" i="1"/>
  <c r="E31" i="1"/>
  <c r="E6" i="1"/>
  <c r="E7" i="1"/>
  <c r="E5" i="1"/>
  <c r="D16" i="1"/>
  <c r="D8" i="1"/>
  <c r="D5" i="1"/>
  <c r="C13" i="1"/>
  <c r="C32" i="1"/>
  <c r="D29" i="1"/>
  <c r="D24" i="1"/>
  <c r="C38" i="1"/>
  <c r="C39" i="1"/>
  <c r="C37" i="1"/>
  <c r="C30" i="1"/>
  <c r="C31" i="1"/>
  <c r="C29" i="1"/>
  <c r="C22" i="1"/>
  <c r="C25" i="1"/>
  <c r="C6" i="1"/>
  <c r="C7" i="1"/>
  <c r="C5" i="1"/>
  <c r="C46" i="1"/>
  <c r="C47" i="1"/>
  <c r="C48" i="1"/>
  <c r="C49" i="1"/>
  <c r="C50" i="1"/>
  <c r="C45" i="1"/>
</calcChain>
</file>

<file path=xl/sharedStrings.xml><?xml version="1.0" encoding="utf-8"?>
<sst xmlns="http://schemas.openxmlformats.org/spreadsheetml/2006/main" count="76" uniqueCount="29">
  <si>
    <t>DRG EXP Quantification WB</t>
  </si>
  <si>
    <t>MAP2</t>
  </si>
  <si>
    <t>WT1</t>
  </si>
  <si>
    <t>WT2</t>
  </si>
  <si>
    <t>WT3</t>
  </si>
  <si>
    <t>HET1</t>
  </si>
  <si>
    <t>HET2</t>
  </si>
  <si>
    <t>HET3</t>
  </si>
  <si>
    <t>Neurofilament</t>
  </si>
  <si>
    <t>NMNAT1</t>
  </si>
  <si>
    <t>NMNAT2</t>
  </si>
  <si>
    <t>NMNAT3</t>
  </si>
  <si>
    <t>GAPDH</t>
  </si>
  <si>
    <t>WT</t>
  </si>
  <si>
    <t>HET</t>
  </si>
  <si>
    <t>STDEV</t>
  </si>
  <si>
    <t>SEM</t>
  </si>
  <si>
    <t>Enzyme Assay</t>
  </si>
  <si>
    <t>DRG</t>
  </si>
  <si>
    <t>wt1</t>
  </si>
  <si>
    <t>wt2</t>
  </si>
  <si>
    <t>wt3</t>
  </si>
  <si>
    <t>wt4</t>
  </si>
  <si>
    <t>het1</t>
  </si>
  <si>
    <t>het2</t>
  </si>
  <si>
    <t>het3</t>
  </si>
  <si>
    <t>het4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</si>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</sst>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Sheet1!$O$9:$P$9</c:f>
                <c:numCache>
                  <c:formatCode>General</c:formatCode>
                  <c:ptCount val="2"/>
                  <c:pt idx="0">
                    <c:v>0.102663124993637</c:v>
                  </c:pt>
                  <c:pt idx="1">
                    <c:v>0.130412044859105</c:v>
                  </c:pt>
                </c:numCache>
              </c:numRef>
            </c:plus>
            <c:minus>
              <c:numRef>
                <c:f>Sheet1!$O$9:$P$9</c:f>
                <c:numCache>
                  <c:formatCode>General</c:formatCode>
                  <c:ptCount val="2"/>
                  <c:pt idx="0">
                    <c:v>0.102663124993637</c:v>
                  </c:pt>
                  <c:pt idx="1">
                    <c:v>0.130412044859105</c:v>
                  </c:pt>
                </c:numCache>
              </c:numRef>
            </c:minus>
          </c:errBars>
          <c:cat>
            <c:strRef>
              <c:f>Sheet1!$K$8:$L$8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Sheet1!$K$9:$L$9</c:f>
              <c:numCache>
                <c:formatCode>General</c:formatCode>
                <c:ptCount val="2"/>
                <c:pt idx="0">
                  <c:v>0.999999999674745</c:v>
                </c:pt>
                <c:pt idx="1">
                  <c:v>1.222659123757027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814408"/>
        <c:axId val="-2116201736"/>
      </c:barChart>
      <c:catAx>
        <c:axId val="-2116814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201736"/>
        <c:crosses val="autoZero"/>
        <c:auto val="1"/>
        <c:lblAlgn val="ctr"/>
        <c:lblOffset val="100"/>
        <c:noMultiLvlLbl val="0"/>
      </c:catAx>
      <c:valAx>
        <c:axId val="-2116201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81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Sheet1!$O$10:$P$10</c:f>
                <c:numCache>
                  <c:formatCode>General</c:formatCode>
                  <c:ptCount val="2"/>
                  <c:pt idx="0">
                    <c:v>0.0433068568504147</c:v>
                  </c:pt>
                  <c:pt idx="1">
                    <c:v>0.168179182895343</c:v>
                  </c:pt>
                </c:numCache>
              </c:numRef>
            </c:plus>
            <c:minus>
              <c:numRef>
                <c:f>Sheet1!$O$10:$P$10</c:f>
                <c:numCache>
                  <c:formatCode>General</c:formatCode>
                  <c:ptCount val="2"/>
                  <c:pt idx="0">
                    <c:v>0.0433068568504147</c:v>
                  </c:pt>
                  <c:pt idx="1">
                    <c:v>0.168179182895343</c:v>
                  </c:pt>
                </c:numCache>
              </c:numRef>
            </c:minus>
          </c:errBars>
          <c:val>
            <c:numRef>
              <c:f>Sheet1!$K$10:$L$10</c:f>
              <c:numCache>
                <c:formatCode>General</c:formatCode>
                <c:ptCount val="2"/>
                <c:pt idx="0">
                  <c:v>1.046815074131895</c:v>
                </c:pt>
                <c:pt idx="1">
                  <c:v>1.19782481990617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757224"/>
        <c:axId val="2102402808"/>
      </c:barChart>
      <c:catAx>
        <c:axId val="-211675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2402808"/>
        <c:crosses val="autoZero"/>
        <c:auto val="1"/>
        <c:lblAlgn val="ctr"/>
        <c:lblOffset val="100"/>
        <c:noMultiLvlLbl val="0"/>
      </c:catAx>
      <c:valAx>
        <c:axId val="2102402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75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Sheet1!$O$11:$P$11</c:f>
                <c:numCache>
                  <c:formatCode>General</c:formatCode>
                  <c:ptCount val="2"/>
                  <c:pt idx="0">
                    <c:v>0.0400926450125617</c:v>
                  </c:pt>
                  <c:pt idx="1">
                    <c:v>0.10505714173835</c:v>
                  </c:pt>
                </c:numCache>
              </c:numRef>
            </c:plus>
            <c:minus>
              <c:numRef>
                <c:f>Sheet1!$O$11:$P$11</c:f>
                <c:numCache>
                  <c:formatCode>General</c:formatCode>
                  <c:ptCount val="2"/>
                  <c:pt idx="0">
                    <c:v>0.0400926450125617</c:v>
                  </c:pt>
                  <c:pt idx="1">
                    <c:v>0.10505714173835</c:v>
                  </c:pt>
                </c:numCache>
              </c:numRef>
            </c:minus>
          </c:errBars>
          <c:cat>
            <c:strRef>
              <c:f>Sheet1!$K$8:$L$8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Sheet1!$K$11:$L$11</c:f>
              <c:numCache>
                <c:formatCode>General</c:formatCode>
                <c:ptCount val="2"/>
                <c:pt idx="0">
                  <c:v>1.00000000000693</c:v>
                </c:pt>
                <c:pt idx="1">
                  <c:v>1.177453652573607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012856"/>
        <c:axId val="2053888936"/>
      </c:barChart>
      <c:catAx>
        <c:axId val="-2117012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53888936"/>
        <c:crosses val="autoZero"/>
        <c:auto val="1"/>
        <c:lblAlgn val="ctr"/>
        <c:lblOffset val="100"/>
        <c:noMultiLvlLbl val="0"/>
      </c:catAx>
      <c:valAx>
        <c:axId val="2053888936"/>
        <c:scaling>
          <c:orientation val="minMax"/>
          <c:max val="1.6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70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Sheet1!$O$12:$P$12</c:f>
                <c:numCache>
                  <c:formatCode>General</c:formatCode>
                  <c:ptCount val="2"/>
                  <c:pt idx="0">
                    <c:v>0.0669000860837422</c:v>
                  </c:pt>
                  <c:pt idx="1">
                    <c:v>0.148135265293643</c:v>
                  </c:pt>
                </c:numCache>
              </c:numRef>
            </c:plus>
            <c:minus>
              <c:numRef>
                <c:f>Sheet1!$O$12:$P$12</c:f>
                <c:numCache>
                  <c:formatCode>General</c:formatCode>
                  <c:ptCount val="2"/>
                  <c:pt idx="0">
                    <c:v>0.0669000860837422</c:v>
                  </c:pt>
                  <c:pt idx="1">
                    <c:v>0.148135265293643</c:v>
                  </c:pt>
                </c:numCache>
              </c:numRef>
            </c:minus>
          </c:errBars>
          <c:val>
            <c:numRef>
              <c:f>Sheet1!$K$12:$L$12</c:f>
              <c:numCache>
                <c:formatCode>General</c:formatCode>
                <c:ptCount val="2"/>
                <c:pt idx="0">
                  <c:v>0.999999999728603</c:v>
                </c:pt>
                <c:pt idx="1">
                  <c:v>0.590162780770945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371720"/>
        <c:axId val="-2117016696"/>
      </c:barChart>
      <c:catAx>
        <c:axId val="2053371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7016696"/>
        <c:crosses val="autoZero"/>
        <c:auto val="1"/>
        <c:lblAlgn val="ctr"/>
        <c:lblOffset val="100"/>
        <c:noMultiLvlLbl val="0"/>
      </c:catAx>
      <c:valAx>
        <c:axId val="-2117016696"/>
        <c:scaling>
          <c:orientation val="minMax"/>
          <c:max val="1.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5337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Sheet1!$O$13:$P$13</c:f>
                <c:numCache>
                  <c:formatCode>General</c:formatCode>
                  <c:ptCount val="2"/>
                  <c:pt idx="0">
                    <c:v>0.0174356426717437</c:v>
                  </c:pt>
                  <c:pt idx="1">
                    <c:v>0.161626437524005</c:v>
                  </c:pt>
                </c:numCache>
              </c:numRef>
            </c:plus>
            <c:minus>
              <c:numRef>
                <c:f>Sheet1!$O$13:$P$13</c:f>
                <c:numCache>
                  <c:formatCode>General</c:formatCode>
                  <c:ptCount val="2"/>
                  <c:pt idx="0">
                    <c:v>0.0174356426717437</c:v>
                  </c:pt>
                  <c:pt idx="1">
                    <c:v>0.161626437524005</c:v>
                  </c:pt>
                </c:numCache>
              </c:numRef>
            </c:minus>
          </c:errBars>
          <c:val>
            <c:numRef>
              <c:f>Sheet1!$K$13:$L$13</c:f>
              <c:numCache>
                <c:formatCode>General</c:formatCode>
                <c:ptCount val="2"/>
                <c:pt idx="0">
                  <c:v>0.999999999403515</c:v>
                </c:pt>
                <c:pt idx="1">
                  <c:v>1.000614495947636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764072"/>
        <c:axId val="-2116760792"/>
      </c:barChart>
      <c:catAx>
        <c:axId val="-2116764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760792"/>
        <c:crosses val="autoZero"/>
        <c:auto val="1"/>
        <c:lblAlgn val="ctr"/>
        <c:lblOffset val="100"/>
        <c:noMultiLvlLbl val="0"/>
      </c:catAx>
      <c:valAx>
        <c:axId val="-2116760792"/>
        <c:scaling>
          <c:orientation val="minMax"/>
          <c:max val="1.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</c:spPr>
        <c:crossAx val="-211676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Sheet2!$K$5:$K$6</c:f>
                <c:numCache>
                  <c:formatCode>General</c:formatCode>
                  <c:ptCount val="2"/>
                  <c:pt idx="0">
                    <c:v>0.0934293633054135</c:v>
                  </c:pt>
                  <c:pt idx="1">
                    <c:v>0.0512845083206826</c:v>
                  </c:pt>
                </c:numCache>
              </c:numRef>
            </c:plus>
            <c:minus>
              <c:numRef>
                <c:f>Sheet2!$K$5:$K$6</c:f>
                <c:numCache>
                  <c:formatCode>General</c:formatCode>
                  <c:ptCount val="2"/>
                  <c:pt idx="0">
                    <c:v>0.0934293633054135</c:v>
                  </c:pt>
                  <c:pt idx="1">
                    <c:v>0.0512845083206826</c:v>
                  </c:pt>
                </c:numCache>
              </c:numRef>
            </c:minus>
          </c:errBars>
          <c:cat>
            <c:strRef>
              <c:f>Sheet2!$I$5:$I$6</c:f>
              <c:strCache>
                <c:ptCount val="2"/>
                <c:pt idx="0">
                  <c:v>WT</c:v>
                </c:pt>
                <c:pt idx="1">
                  <c:v>HET</c:v>
                </c:pt>
              </c:strCache>
            </c:strRef>
          </c:cat>
          <c:val>
            <c:numRef>
              <c:f>Sheet2!$J$5:$J$6</c:f>
              <c:numCache>
                <c:formatCode>General</c:formatCode>
                <c:ptCount val="2"/>
                <c:pt idx="0">
                  <c:v>1.0</c:v>
                </c:pt>
                <c:pt idx="1">
                  <c:v>0.954589984440731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Sheet2!$M$5:$M$6</c:f>
                <c:numCache>
                  <c:formatCode>General</c:formatCode>
                  <c:ptCount val="2"/>
                  <c:pt idx="0">
                    <c:v>0.0390405339044332</c:v>
                  </c:pt>
                  <c:pt idx="1">
                    <c:v>0.120098447601697</c:v>
                  </c:pt>
                </c:numCache>
              </c:numRef>
            </c:plus>
            <c:minus>
              <c:numRef>
                <c:f>Sheet2!$M$5:$M$6</c:f>
                <c:numCache>
                  <c:formatCode>General</c:formatCode>
                  <c:ptCount val="2"/>
                  <c:pt idx="0">
                    <c:v>0.0390405339044332</c:v>
                  </c:pt>
                  <c:pt idx="1">
                    <c:v>0.120098447601697</c:v>
                  </c:pt>
                </c:numCache>
              </c:numRef>
            </c:minus>
          </c:errBars>
          <c:val>
            <c:numRef>
              <c:f>Sheet2!$L$5:$L$6</c:f>
              <c:numCache>
                <c:formatCode>General</c:formatCode>
                <c:ptCount val="2"/>
                <c:pt idx="0">
                  <c:v>1.0</c:v>
                </c:pt>
                <c:pt idx="1">
                  <c:v>0.892775528759769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04184"/>
        <c:axId val="-2116092200"/>
      </c:barChart>
      <c:catAx>
        <c:axId val="2103204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092200"/>
        <c:crosses val="autoZero"/>
        <c:auto val="1"/>
        <c:lblAlgn val="ctr"/>
        <c:lblOffset val="100"/>
        <c:noMultiLvlLbl val="0"/>
      </c:catAx>
      <c:valAx>
        <c:axId val="-211609220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320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15</xdr:row>
      <xdr:rowOff>127000</xdr:rowOff>
    </xdr:from>
    <xdr:to>
      <xdr:col>10</xdr:col>
      <xdr:colOff>330200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15</xdr:row>
      <xdr:rowOff>139700</xdr:rowOff>
    </xdr:from>
    <xdr:to>
      <xdr:col>14</xdr:col>
      <xdr:colOff>127000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698500</xdr:colOff>
      <xdr:row>31</xdr:row>
      <xdr:rowOff>50800</xdr:rowOff>
    </xdr:from>
    <xdr:to>
      <xdr:col>10</xdr:col>
      <xdr:colOff>330200</xdr:colOff>
      <xdr:row>45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31</xdr:row>
      <xdr:rowOff>139700</xdr:rowOff>
    </xdr:from>
    <xdr:to>
      <xdr:col>14</xdr:col>
      <xdr:colOff>139700</xdr:colOff>
      <xdr:row>45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46</xdr:row>
      <xdr:rowOff>101600</xdr:rowOff>
    </xdr:from>
    <xdr:to>
      <xdr:col>10</xdr:col>
      <xdr:colOff>355600</xdr:colOff>
      <xdr:row>61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14</xdr:row>
      <xdr:rowOff>127000</xdr:rowOff>
    </xdr:from>
    <xdr:to>
      <xdr:col>13</xdr:col>
      <xdr:colOff>622300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tabSelected="1" workbookViewId="0">
      <selection activeCell="B11" sqref="B11"/>
    </sheetView>
  </sheetViews>
  <sheetFormatPr baseColWidth="10" defaultRowHeight="15" x14ac:dyDescent="0"/>
  <sheetData>
    <row r="2" spans="1:16">
      <c r="A2" s="1" t="s">
        <v>0</v>
      </c>
    </row>
    <row r="4" spans="1:16">
      <c r="A4" s="1" t="s">
        <v>1</v>
      </c>
    </row>
    <row r="5" spans="1:16">
      <c r="A5" t="s">
        <v>2</v>
      </c>
      <c r="B5">
        <v>10046.276</v>
      </c>
      <c r="C5">
        <f>B5/C45</f>
        <v>4671.1476889550395</v>
      </c>
      <c r="D5">
        <f>AVERAGE(C5:C7)</f>
        <v>5771.8498781226745</v>
      </c>
      <c r="E5">
        <f>C5/5771.84988</f>
        <v>0.80929819487180421</v>
      </c>
    </row>
    <row r="6" spans="1:16">
      <c r="A6" t="s">
        <v>3</v>
      </c>
      <c r="B6">
        <v>12894.983</v>
      </c>
      <c r="C6">
        <f t="shared" ref="C6:C10" si="0">B6/C46</f>
        <v>5945.0850705973162</v>
      </c>
      <c r="E6">
        <f t="shared" ref="E6:E10" si="1">C6/5771.84988</f>
        <v>1.0300138073925991</v>
      </c>
    </row>
    <row r="7" spans="1:16">
      <c r="A7" t="s">
        <v>4</v>
      </c>
      <c r="B7">
        <v>15102.296</v>
      </c>
      <c r="C7">
        <f t="shared" si="0"/>
        <v>6699.3168748156686</v>
      </c>
      <c r="E7">
        <f t="shared" si="1"/>
        <v>1.1606879967598307</v>
      </c>
    </row>
    <row r="8" spans="1:16">
      <c r="A8" t="s">
        <v>5</v>
      </c>
      <c r="B8">
        <v>12980.761</v>
      </c>
      <c r="C8">
        <f t="shared" si="0"/>
        <v>5664.9516205791715</v>
      </c>
      <c r="D8">
        <f>AVERAGE(C8:C10)</f>
        <v>7057.0049167378993</v>
      </c>
      <c r="E8">
        <f t="shared" si="1"/>
        <v>0.98147937634496685</v>
      </c>
      <c r="K8" t="s">
        <v>13</v>
      </c>
      <c r="L8" t="s">
        <v>14</v>
      </c>
      <c r="M8" t="s">
        <v>15</v>
      </c>
      <c r="N8" t="s">
        <v>15</v>
      </c>
      <c r="O8" t="s">
        <v>16</v>
      </c>
      <c r="P8" t="s">
        <v>16</v>
      </c>
    </row>
    <row r="9" spans="1:16">
      <c r="A9" t="s">
        <v>6</v>
      </c>
      <c r="B9">
        <v>13378.518</v>
      </c>
      <c r="C9">
        <f t="shared" si="0"/>
        <v>7260.7161296345275</v>
      </c>
      <c r="E9">
        <f t="shared" si="1"/>
        <v>1.2579530446198175</v>
      </c>
      <c r="J9" t="s">
        <v>1</v>
      </c>
      <c r="K9">
        <f>AVERAGE(E5:E7)</f>
        <v>0.99999999967474462</v>
      </c>
      <c r="L9">
        <f>AVERAGE(E8:E10)</f>
        <v>1.2226591237570268</v>
      </c>
      <c r="M9">
        <f>STDEV(E5:E7)</f>
        <v>0.17760720623899204</v>
      </c>
      <c r="N9">
        <f>STDEV(E8:E10)</f>
        <v>0.22561283760625134</v>
      </c>
      <c r="O9">
        <f>M9/1.73</f>
        <v>0.10266312499363701</v>
      </c>
      <c r="P9">
        <f>N9/1.73</f>
        <v>0.13041204485910482</v>
      </c>
    </row>
    <row r="10" spans="1:16">
      <c r="A10" t="s">
        <v>7</v>
      </c>
      <c r="B10">
        <v>8245.3469999999998</v>
      </c>
      <c r="C10">
        <f t="shared" si="0"/>
        <v>8245.3469999999998</v>
      </c>
      <c r="E10">
        <f t="shared" si="1"/>
        <v>1.4285449503062959</v>
      </c>
      <c r="J10" t="s">
        <v>8</v>
      </c>
      <c r="K10">
        <f>AVERAGE(E13:E15)</f>
        <v>1.0468150741318953</v>
      </c>
      <c r="L10">
        <f>AVERAGE(E16:E18)</f>
        <v>1.1978248199061705</v>
      </c>
      <c r="M10">
        <f>STDEV(E13:E15)</f>
        <v>7.4920862351217518E-2</v>
      </c>
      <c r="N10">
        <f>STDEV(E16:E18)</f>
        <v>0.29094998640894376</v>
      </c>
      <c r="O10">
        <f t="shared" ref="O10:O11" si="2">M10/1.73</f>
        <v>4.330685685041475E-2</v>
      </c>
      <c r="P10">
        <f>N10/1.73</f>
        <v>0.16817918289534323</v>
      </c>
    </row>
    <row r="11" spans="1:16">
      <c r="J11" t="s">
        <v>9</v>
      </c>
      <c r="K11">
        <f>AVERAGE(E21:E23)</f>
        <v>1.0000000000069302</v>
      </c>
      <c r="L11">
        <f>AVERAGE(E24:E26)</f>
        <v>1.1774536525736072</v>
      </c>
      <c r="M11">
        <f>STDEV(E21:E23)</f>
        <v>6.9360275871731811E-2</v>
      </c>
      <c r="N11">
        <f>STDEV(E24:E26)</f>
        <v>0.18174885520734471</v>
      </c>
      <c r="O11">
        <f t="shared" si="2"/>
        <v>4.009264501256174E-2</v>
      </c>
      <c r="P11">
        <f>N11/1.73</f>
        <v>0.10505714173834954</v>
      </c>
    </row>
    <row r="12" spans="1:16">
      <c r="A12" s="1" t="s">
        <v>8</v>
      </c>
      <c r="J12" t="s">
        <v>10</v>
      </c>
      <c r="K12">
        <f>AVERAGE(E29:E31)</f>
        <v>0.99999999972860276</v>
      </c>
      <c r="L12">
        <f>AVERAGE(E32:E34)</f>
        <v>0.59016278077094519</v>
      </c>
      <c r="M12">
        <f>STDEV(E29:E31)</f>
        <v>0.11573714892487409</v>
      </c>
      <c r="N12">
        <f>STDEV(E32:E34)</f>
        <v>0.25627400895800168</v>
      </c>
      <c r="O12">
        <f>M12/1.73</f>
        <v>6.6900086083742247E-2</v>
      </c>
      <c r="P12">
        <f>N12/1.73</f>
        <v>0.1481352652936426</v>
      </c>
    </row>
    <row r="13" spans="1:16">
      <c r="A13" t="s">
        <v>2</v>
      </c>
      <c r="B13">
        <v>14221.418</v>
      </c>
      <c r="C13">
        <f>B13/C45</f>
        <v>6612.4346797125227</v>
      </c>
      <c r="D13">
        <f>AVERAGE(C13:C15)</f>
        <v>6872.7459011510191</v>
      </c>
      <c r="E13">
        <f>C13/6565.38683</f>
        <v>1.0071660438190086</v>
      </c>
      <c r="J13" t="s">
        <v>11</v>
      </c>
      <c r="K13">
        <f>AVERAGE(E37:E39)</f>
        <v>0.99999999940351525</v>
      </c>
      <c r="L13">
        <f>AVERAGE(E40:E42)</f>
        <v>1.0006144959476364</v>
      </c>
      <c r="M13">
        <f>STDEV(E37:E39)</f>
        <v>3.0163661822116602E-2</v>
      </c>
      <c r="N13">
        <f>STDEV(E40:E42)</f>
        <v>0.2796137369165278</v>
      </c>
      <c r="O13">
        <f>M13/1.73</f>
        <v>1.74356426717437E-2</v>
      </c>
      <c r="P13">
        <f>N13/1.73</f>
        <v>0.16162643752400452</v>
      </c>
    </row>
    <row r="14" spans="1:16">
      <c r="A14" t="s">
        <v>3</v>
      </c>
      <c r="B14">
        <v>16137.66</v>
      </c>
      <c r="C14">
        <f t="shared" ref="C14:C18" si="3">B14/C46</f>
        <v>7440.0843754796333</v>
      </c>
      <c r="E14">
        <f t="shared" ref="E14:E18" si="4">C14/6565.38683</f>
        <v>1.1332286380267456</v>
      </c>
    </row>
    <row r="15" spans="1:16">
      <c r="A15" t="s">
        <v>4</v>
      </c>
      <c r="B15">
        <v>14801.125</v>
      </c>
      <c r="C15">
        <f t="shared" si="3"/>
        <v>6565.718648260904</v>
      </c>
      <c r="E15">
        <f t="shared" si="4"/>
        <v>1.0000505405499318</v>
      </c>
    </row>
    <row r="16" spans="1:16">
      <c r="A16" t="s">
        <v>5</v>
      </c>
      <c r="B16">
        <v>14167.125</v>
      </c>
      <c r="C16">
        <f t="shared" si="3"/>
        <v>6182.6943526421674</v>
      </c>
      <c r="D16">
        <f>AVERAGE(C16:C18)</f>
        <v>7864.1832972590955</v>
      </c>
      <c r="E16">
        <f t="shared" si="4"/>
        <v>0.94171059721734129</v>
      </c>
    </row>
    <row r="17" spans="1:5">
      <c r="A17" t="s">
        <v>6</v>
      </c>
      <c r="B17">
        <v>13761.710999999999</v>
      </c>
      <c r="C17">
        <f>B17/C49</f>
        <v>7468.680539135119</v>
      </c>
      <c r="E17">
        <f t="shared" si="4"/>
        <v>1.137584232662056</v>
      </c>
    </row>
    <row r="18" spans="1:5">
      <c r="A18" t="s">
        <v>7</v>
      </c>
      <c r="B18">
        <v>9941.1749999999993</v>
      </c>
      <c r="C18">
        <f t="shared" si="3"/>
        <v>9941.1749999999993</v>
      </c>
      <c r="E18">
        <f t="shared" si="4"/>
        <v>1.5141796298391148</v>
      </c>
    </row>
    <row r="20" spans="1:5">
      <c r="A20" s="1" t="s">
        <v>9</v>
      </c>
    </row>
    <row r="21" spans="1:5">
      <c r="A21" s="2" t="s">
        <v>2</v>
      </c>
      <c r="B21">
        <v>13213.347</v>
      </c>
      <c r="C21">
        <f>B21/C45</f>
        <v>6143.7188568590991</v>
      </c>
      <c r="D21">
        <f>AVERAGE(C21:C23)</f>
        <v>5693.8022100394583</v>
      </c>
      <c r="E21">
        <f>C21/5693.80221</f>
        <v>1.0790186645522939</v>
      </c>
    </row>
    <row r="22" spans="1:5">
      <c r="A22" s="2" t="s">
        <v>3</v>
      </c>
      <c r="B22">
        <v>11722.347</v>
      </c>
      <c r="C22">
        <f t="shared" ref="C22:C26" si="5">B22/C46</f>
        <v>5404.454596183743</v>
      </c>
      <c r="E22">
        <f t="shared" ref="E22:E26" si="6">C22/5693.80221</f>
        <v>0.94918200472294645</v>
      </c>
    </row>
    <row r="23" spans="1:5">
      <c r="A23" s="2" t="s">
        <v>4</v>
      </c>
      <c r="B23">
        <v>12473.589</v>
      </c>
      <c r="C23">
        <f t="shared" si="5"/>
        <v>5533.2331770755318</v>
      </c>
      <c r="E23">
        <f t="shared" si="6"/>
        <v>0.97179933074554969</v>
      </c>
    </row>
    <row r="24" spans="1:5">
      <c r="A24" s="2" t="s">
        <v>5</v>
      </c>
      <c r="B24">
        <v>12773.054</v>
      </c>
      <c r="C24">
        <f>B24/C48</f>
        <v>5574.3059252878365</v>
      </c>
      <c r="D24">
        <f>AVERAGE(C24:C26)</f>
        <v>6704.188209196177</v>
      </c>
      <c r="E24">
        <f t="shared" si="6"/>
        <v>0.97901291960892278</v>
      </c>
    </row>
    <row r="25" spans="1:5">
      <c r="A25" s="2" t="s">
        <v>6</v>
      </c>
      <c r="B25">
        <v>12773.468000000001</v>
      </c>
      <c r="C25">
        <f t="shared" si="5"/>
        <v>6932.3467023006951</v>
      </c>
      <c r="E25">
        <f t="shared" si="6"/>
        <v>1.2175250292546946</v>
      </c>
    </row>
    <row r="26" spans="1:5">
      <c r="A26" s="2" t="s">
        <v>7</v>
      </c>
      <c r="B26">
        <v>7605.9120000000003</v>
      </c>
      <c r="C26">
        <f t="shared" si="5"/>
        <v>7605.9120000000003</v>
      </c>
      <c r="E26">
        <f t="shared" si="6"/>
        <v>1.3358230088572045</v>
      </c>
    </row>
    <row r="28" spans="1:5">
      <c r="A28" s="3" t="s">
        <v>10</v>
      </c>
    </row>
    <row r="29" spans="1:5">
      <c r="A29" s="2" t="s">
        <v>2</v>
      </c>
      <c r="B29">
        <v>18976.953000000001</v>
      </c>
      <c r="C29">
        <f>B29/C45</f>
        <v>8823.5830022347</v>
      </c>
      <c r="D29">
        <f>AVERAGE(C29:C31)</f>
        <v>9251.9005774890593</v>
      </c>
      <c r="E29">
        <f>C29/9251.90058</f>
        <v>0.95370490916307493</v>
      </c>
    </row>
    <row r="30" spans="1:5">
      <c r="A30" s="2" t="s">
        <v>3</v>
      </c>
      <c r="B30">
        <v>22710.781999999999</v>
      </c>
      <c r="C30">
        <f t="shared" ref="C30:C34" si="7">B30/C46</f>
        <v>10470.547422186617</v>
      </c>
      <c r="E30">
        <f t="shared" ref="E30:E34" si="8">C30/9251.90058</f>
        <v>1.1317185406013752</v>
      </c>
    </row>
    <row r="31" spans="1:5">
      <c r="A31" s="2" t="s">
        <v>4</v>
      </c>
      <c r="B31">
        <v>19074.953000000001</v>
      </c>
      <c r="C31">
        <f t="shared" si="7"/>
        <v>8461.5713080458609</v>
      </c>
      <c r="E31">
        <f t="shared" si="8"/>
        <v>0.91457654942135802</v>
      </c>
    </row>
    <row r="32" spans="1:5">
      <c r="A32" s="2" t="s">
        <v>5</v>
      </c>
      <c r="B32">
        <v>8198.4179999999997</v>
      </c>
      <c r="C32">
        <f t="shared" si="7"/>
        <v>3577.882786323964</v>
      </c>
      <c r="D32">
        <f>AVERAGE(C32:C34)</f>
        <v>5460.1273737091205</v>
      </c>
      <c r="E32">
        <f>C32/9251.90058</f>
        <v>0.3867186807063554</v>
      </c>
    </row>
    <row r="33" spans="1:5">
      <c r="A33" s="2" t="s">
        <v>6</v>
      </c>
      <c r="B33">
        <v>8622.2960000000003</v>
      </c>
      <c r="C33">
        <f t="shared" si="7"/>
        <v>4679.4453348033967</v>
      </c>
      <c r="E33">
        <f t="shared" si="8"/>
        <v>0.50578206005791271</v>
      </c>
    </row>
    <row r="34" spans="1:5">
      <c r="A34" s="2" t="s">
        <v>7</v>
      </c>
      <c r="B34">
        <v>8123.0540000000001</v>
      </c>
      <c r="C34">
        <f t="shared" si="7"/>
        <v>8123.0540000000001</v>
      </c>
      <c r="E34">
        <f t="shared" si="8"/>
        <v>0.87798760154856748</v>
      </c>
    </row>
    <row r="36" spans="1:5">
      <c r="A36" s="3" t="s">
        <v>11</v>
      </c>
    </row>
    <row r="37" spans="1:5">
      <c r="A37" s="2" t="s">
        <v>2</v>
      </c>
      <c r="B37">
        <v>15680.589</v>
      </c>
      <c r="C37">
        <f>B37/C45</f>
        <v>7290.8953595146913</v>
      </c>
      <c r="D37">
        <f>AVERAGE(C37:C39)</f>
        <v>7400.5445055856881</v>
      </c>
      <c r="E37">
        <f>C37/7400.54451</f>
        <v>0.98518363745571091</v>
      </c>
    </row>
    <row r="38" spans="1:5">
      <c r="A38" s="2" t="s">
        <v>3</v>
      </c>
      <c r="B38">
        <v>16609.004000000001</v>
      </c>
      <c r="C38">
        <f t="shared" ref="C38:C42" si="9">B38/C46</f>
        <v>7657.3921592522538</v>
      </c>
      <c r="E38">
        <f t="shared" ref="E38:E42" si="10">C38/7400.54451</f>
        <v>1.0347065879956789</v>
      </c>
    </row>
    <row r="39" spans="1:5">
      <c r="A39" s="2" t="s">
        <v>4</v>
      </c>
      <c r="B39">
        <v>16351.245999999999</v>
      </c>
      <c r="C39">
        <f t="shared" si="9"/>
        <v>7253.345997990119</v>
      </c>
      <c r="E39">
        <f t="shared" si="10"/>
        <v>0.98010977275915601</v>
      </c>
    </row>
    <row r="40" spans="1:5">
      <c r="A40" s="2" t="s">
        <v>5</v>
      </c>
      <c r="B40">
        <v>13074.832</v>
      </c>
      <c r="C40">
        <f t="shared" si="9"/>
        <v>5706.0052740513756</v>
      </c>
      <c r="D40">
        <f>AVERAGE(C40:C42)</f>
        <v>7405.0921146116989</v>
      </c>
      <c r="E40">
        <f t="shared" si="10"/>
        <v>0.77102505989135328</v>
      </c>
    </row>
    <row r="41" spans="1:5">
      <c r="A41" s="2" t="s">
        <v>6</v>
      </c>
      <c r="B41">
        <v>12529.075000000001</v>
      </c>
      <c r="C41">
        <f t="shared" si="9"/>
        <v>6799.7110697837179</v>
      </c>
      <c r="E41">
        <f t="shared" si="10"/>
        <v>0.91881226585362674</v>
      </c>
    </row>
    <row r="42" spans="1:5">
      <c r="A42" s="2" t="s">
        <v>7</v>
      </c>
      <c r="B42">
        <v>9709.56</v>
      </c>
      <c r="C42">
        <f t="shared" si="9"/>
        <v>9709.56</v>
      </c>
      <c r="E42">
        <f t="shared" si="10"/>
        <v>1.3120061620979291</v>
      </c>
    </row>
    <row r="44" spans="1:5">
      <c r="A44" s="3" t="s">
        <v>12</v>
      </c>
    </row>
    <row r="45" spans="1:5">
      <c r="A45" s="2" t="s">
        <v>2</v>
      </c>
      <c r="B45">
        <v>20357.983</v>
      </c>
      <c r="C45">
        <f>B45/9465.711</f>
        <v>2.150708277487027</v>
      </c>
    </row>
    <row r="46" spans="1:5">
      <c r="A46" s="2" t="s">
        <v>3</v>
      </c>
      <c r="B46">
        <v>20531.276000000002</v>
      </c>
      <c r="C46">
        <f t="shared" ref="C46:C50" si="11">B46/9465.711</f>
        <v>2.1690157242282173</v>
      </c>
    </row>
    <row r="47" spans="1:5">
      <c r="A47" s="2" t="s">
        <v>4</v>
      </c>
      <c r="B47">
        <v>21338.589</v>
      </c>
      <c r="C47">
        <f t="shared" si="11"/>
        <v>2.2543038763807601</v>
      </c>
    </row>
    <row r="48" spans="1:5">
      <c r="A48" s="2" t="s">
        <v>5</v>
      </c>
      <c r="B48">
        <v>21689.882000000001</v>
      </c>
      <c r="C48">
        <f t="shared" si="11"/>
        <v>2.2914160383726063</v>
      </c>
    </row>
    <row r="49" spans="1:3">
      <c r="A49" s="2" t="s">
        <v>6</v>
      </c>
      <c r="B49">
        <v>17441.418000000001</v>
      </c>
      <c r="C49">
        <f t="shared" si="11"/>
        <v>1.8425893205486628</v>
      </c>
    </row>
    <row r="50" spans="1:3">
      <c r="A50" s="2" t="s">
        <v>7</v>
      </c>
      <c r="B50">
        <v>9465.7109999999993</v>
      </c>
      <c r="C50">
        <f t="shared" si="11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14" sqref="J14"/>
    </sheetView>
  </sheetViews>
  <sheetFormatPr baseColWidth="10" defaultRowHeight="15" x14ac:dyDescent="0"/>
  <sheetData>
    <row r="1" spans="1:13">
      <c r="A1" t="s">
        <v>17</v>
      </c>
    </row>
    <row r="3" spans="1:13">
      <c r="A3" t="s">
        <v>18</v>
      </c>
    </row>
    <row r="4" spans="1:13">
      <c r="A4" t="s">
        <v>27</v>
      </c>
    </row>
    <row r="5" spans="1:13">
      <c r="A5" t="s">
        <v>19</v>
      </c>
      <c r="B5">
        <v>0.49199999999999999</v>
      </c>
      <c r="C5">
        <f>AVERAGE(B5:B8)</f>
        <v>0.43382500000000002</v>
      </c>
      <c r="D5">
        <f>B5/0.433825</f>
        <v>1.1340978505157608</v>
      </c>
      <c r="I5" t="s">
        <v>13</v>
      </c>
      <c r="J5">
        <f>AVERAGE(D5:D8)</f>
        <v>1</v>
      </c>
      <c r="K5">
        <f>STDEV(D5:D8)</f>
        <v>9.3429363305413543E-2</v>
      </c>
      <c r="L5">
        <f>AVERAGE(D15:D18)</f>
        <v>1</v>
      </c>
      <c r="M5">
        <f>STDEV(D15:D18)</f>
        <v>3.9040533904433218E-2</v>
      </c>
    </row>
    <row r="6" spans="1:13">
      <c r="A6" t="s">
        <v>20</v>
      </c>
      <c r="B6">
        <v>0.41820000000000002</v>
      </c>
      <c r="D6">
        <f t="shared" ref="D6:D12" si="0">B6/0.433825</f>
        <v>0.96398317293839686</v>
      </c>
      <c r="I6" t="s">
        <v>14</v>
      </c>
      <c r="J6">
        <f>AVERAGE(D9:D12)</f>
        <v>0.95458998444073062</v>
      </c>
      <c r="K6">
        <f>STDEV(D9:D12)</f>
        <v>5.1284508320682647E-2</v>
      </c>
      <c r="L6">
        <f>AVERAGE(D19:D22)</f>
        <v>0.89277552875976873</v>
      </c>
      <c r="M6">
        <f>STDEV(D19:D22)</f>
        <v>0.12009844760169661</v>
      </c>
    </row>
    <row r="7" spans="1:13">
      <c r="A7" t="s">
        <v>21</v>
      </c>
      <c r="B7">
        <v>0.39850000000000002</v>
      </c>
      <c r="D7">
        <f t="shared" si="0"/>
        <v>0.91857315737912759</v>
      </c>
    </row>
    <row r="8" spans="1:13">
      <c r="A8" t="s">
        <v>22</v>
      </c>
      <c r="B8">
        <v>0.42659999999999998</v>
      </c>
      <c r="D8">
        <f t="shared" si="0"/>
        <v>0.9833458191667146</v>
      </c>
    </row>
    <row r="9" spans="1:13">
      <c r="A9" t="s">
        <v>23</v>
      </c>
      <c r="B9">
        <v>0.38319999999999999</v>
      </c>
      <c r="D9">
        <f t="shared" si="0"/>
        <v>0.88330548032040568</v>
      </c>
    </row>
    <row r="10" spans="1:13">
      <c r="A10" t="s">
        <v>24</v>
      </c>
      <c r="B10">
        <v>0.4128</v>
      </c>
      <c r="D10">
        <f t="shared" si="0"/>
        <v>0.95153575750590669</v>
      </c>
    </row>
    <row r="11" spans="1:13">
      <c r="A11" t="s">
        <v>25</v>
      </c>
      <c r="B11">
        <v>0.4284</v>
      </c>
      <c r="D11">
        <f t="shared" si="0"/>
        <v>0.98749495764421136</v>
      </c>
    </row>
    <row r="12" spans="1:13">
      <c r="A12" t="s">
        <v>26</v>
      </c>
      <c r="B12">
        <v>0.43209999999999998</v>
      </c>
      <c r="D12">
        <f t="shared" si="0"/>
        <v>0.99602374229239898</v>
      </c>
    </row>
    <row r="14" spans="1:13">
      <c r="A14" t="s">
        <v>28</v>
      </c>
    </row>
    <row r="15" spans="1:13">
      <c r="A15" t="s">
        <v>19</v>
      </c>
      <c r="B15">
        <v>0.4728</v>
      </c>
      <c r="C15">
        <f>AVERAGE(B15:B18)</f>
        <v>0.46193000000000001</v>
      </c>
      <c r="D15">
        <f>B15/0.46193</f>
        <v>1.023531703937826</v>
      </c>
    </row>
    <row r="16" spans="1:13">
      <c r="A16" t="s">
        <v>20</v>
      </c>
      <c r="B16">
        <v>0.44519999999999998</v>
      </c>
      <c r="D16">
        <f t="shared" ref="D16:D22" si="1">B16/0.46193</f>
        <v>0.96378239127140475</v>
      </c>
    </row>
    <row r="17" spans="1:4">
      <c r="A17" t="s">
        <v>21</v>
      </c>
      <c r="B17">
        <v>0.48159999999999997</v>
      </c>
      <c r="D17">
        <f t="shared" si="1"/>
        <v>1.0425822094256705</v>
      </c>
    </row>
    <row r="18" spans="1:4">
      <c r="A18" t="s">
        <v>22</v>
      </c>
      <c r="B18">
        <v>0.44812000000000002</v>
      </c>
      <c r="D18">
        <f t="shared" si="1"/>
        <v>0.97010369536509866</v>
      </c>
    </row>
    <row r="19" spans="1:4">
      <c r="A19" t="s">
        <v>23</v>
      </c>
      <c r="B19">
        <v>0.33912870000000001</v>
      </c>
      <c r="D19">
        <f t="shared" si="1"/>
        <v>0.73415604095858678</v>
      </c>
    </row>
    <row r="20" spans="1:4">
      <c r="A20" t="s">
        <v>24</v>
      </c>
      <c r="B20">
        <v>0.42628929999999998</v>
      </c>
      <c r="D20">
        <f t="shared" si="1"/>
        <v>0.92284393739311144</v>
      </c>
    </row>
    <row r="21" spans="1:4">
      <c r="A21" t="s">
        <v>25</v>
      </c>
      <c r="B21">
        <v>0.41120000000000001</v>
      </c>
      <c r="D21">
        <f t="shared" si="1"/>
        <v>0.89017816552291473</v>
      </c>
    </row>
    <row r="22" spans="1:4">
      <c r="A22" t="s">
        <v>26</v>
      </c>
      <c r="B22">
        <v>0.47298119999999999</v>
      </c>
      <c r="D22">
        <f t="shared" si="1"/>
        <v>1.0239239711644621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Ali</dc:creator>
  <cp:lastModifiedBy>Yousuf Ali</cp:lastModifiedBy>
  <dcterms:created xsi:type="dcterms:W3CDTF">2015-09-18T14:04:39Z</dcterms:created>
  <dcterms:modified xsi:type="dcterms:W3CDTF">2015-10-28T16:56:23Z</dcterms:modified>
</cp:coreProperties>
</file>