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korkiat.s\OneDrive - KASIKORNBANKGROUP\Downloads\New folder (5)\report\"/>
    </mc:Choice>
  </mc:AlternateContent>
  <bookViews>
    <workbookView xWindow="-120" yWindow="-120" windowWidth="29040" windowHeight="15840" tabRatio="778" activeTab="6"/>
  </bookViews>
  <sheets>
    <sheet name="Summary" sheetId="13" r:id="rId1"/>
    <sheet name="ECL" sheetId="6" r:id="rId2"/>
    <sheet name="Exchange rate" sheetId="9" r:id="rId3"/>
    <sheet name="FPD param" sheetId="10" r:id="rId4"/>
    <sheet name="CBIRC param" sheetId="14" r:id="rId5"/>
    <sheet name="LGD and CPD_FG" sheetId="12" r:id="rId6"/>
    <sheet name="CPD" sheetId="5" r:id="rId7"/>
  </sheets>
  <definedNames>
    <definedName name="_xlnm._FilterDatabase" localSheetId="3" hidden="1">'FPD param'!$A$2:$R$2</definedName>
    <definedName name="_xlnm._FilterDatabase" localSheetId="5" hidden="1">'LGD and CPD_FG'!$A$7:$U$15</definedName>
    <definedName name="anscount" hidden="1">1</definedName>
  </definedNames>
  <calcPr calcId="162913" calcMode="autoNoTable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2" l="1"/>
  <c r="E10" i="12"/>
  <c r="U3" i="13" l="1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2" i="13"/>
  <c r="K6" i="13" l="1"/>
  <c r="K9" i="13" s="1"/>
  <c r="K12" i="13" s="1"/>
  <c r="K15" i="13" s="1"/>
  <c r="K18" i="13" s="1"/>
  <c r="K21" i="13" s="1"/>
  <c r="K24" i="13" s="1"/>
  <c r="K27" i="13" s="1"/>
  <c r="K30" i="13" s="1"/>
  <c r="K33" i="13" s="1"/>
  <c r="K36" i="13" s="1"/>
  <c r="K7" i="13"/>
  <c r="K8" i="13"/>
  <c r="K11" i="13" s="1"/>
  <c r="K14" i="13" s="1"/>
  <c r="K17" i="13" s="1"/>
  <c r="K20" i="13" s="1"/>
  <c r="K23" i="13" s="1"/>
  <c r="K26" i="13" s="1"/>
  <c r="K29" i="13" s="1"/>
  <c r="K32" i="13" s="1"/>
  <c r="K35" i="13" s="1"/>
  <c r="K10" i="13"/>
  <c r="K13" i="13" s="1"/>
  <c r="K16" i="13" s="1"/>
  <c r="K19" i="13" s="1"/>
  <c r="K22" i="13" s="1"/>
  <c r="K25" i="13" s="1"/>
  <c r="K28" i="13" s="1"/>
  <c r="K31" i="13" s="1"/>
  <c r="K34" i="13" s="1"/>
  <c r="K37" i="13" s="1"/>
  <c r="K5" i="13"/>
  <c r="H3" i="13"/>
  <c r="I3" i="13"/>
  <c r="H4" i="13"/>
  <c r="I4" i="13"/>
  <c r="H5" i="13"/>
  <c r="I5" i="13"/>
  <c r="H6" i="13"/>
  <c r="I6" i="13"/>
  <c r="H7" i="13"/>
  <c r="I7" i="13"/>
  <c r="H8" i="13"/>
  <c r="I8" i="13"/>
  <c r="H9" i="13"/>
  <c r="I9" i="13"/>
  <c r="H10" i="13"/>
  <c r="I10" i="13"/>
  <c r="H11" i="13"/>
  <c r="I11" i="13"/>
  <c r="H12" i="13"/>
  <c r="I12" i="13"/>
  <c r="H13" i="13"/>
  <c r="I13" i="13"/>
  <c r="H14" i="13"/>
  <c r="I14" i="13"/>
  <c r="H15" i="13"/>
  <c r="I15" i="13"/>
  <c r="H16" i="13"/>
  <c r="I16" i="13"/>
  <c r="H17" i="13"/>
  <c r="I17" i="13"/>
  <c r="H18" i="13"/>
  <c r="I18" i="13"/>
  <c r="H19" i="13"/>
  <c r="I19" i="13"/>
  <c r="H20" i="13"/>
  <c r="I20" i="13"/>
  <c r="H21" i="13"/>
  <c r="I21" i="13"/>
  <c r="H22" i="13"/>
  <c r="I22" i="13"/>
  <c r="H23" i="13"/>
  <c r="I23" i="13"/>
  <c r="H24" i="13"/>
  <c r="I24" i="13"/>
  <c r="H25" i="13"/>
  <c r="I25" i="13"/>
  <c r="H26" i="13"/>
  <c r="I26" i="13"/>
  <c r="H27" i="13"/>
  <c r="I27" i="13"/>
  <c r="H28" i="13"/>
  <c r="I28" i="13"/>
  <c r="H29" i="13"/>
  <c r="I29" i="13"/>
  <c r="H30" i="13"/>
  <c r="I30" i="13"/>
  <c r="H31" i="13"/>
  <c r="I31" i="13"/>
  <c r="H32" i="13"/>
  <c r="I32" i="13"/>
  <c r="H33" i="13"/>
  <c r="I33" i="13"/>
  <c r="H34" i="13"/>
  <c r="I34" i="13"/>
  <c r="H35" i="13"/>
  <c r="I35" i="13"/>
  <c r="H36" i="13"/>
  <c r="I36" i="13"/>
  <c r="H37" i="13"/>
  <c r="I37" i="13"/>
  <c r="I2" i="13"/>
  <c r="H2" i="13"/>
  <c r="R2" i="13"/>
  <c r="Q2" i="13"/>
  <c r="N27" i="13"/>
  <c r="N28" i="13"/>
  <c r="N29" i="13"/>
  <c r="N30" i="13"/>
  <c r="N31" i="13"/>
  <c r="N32" i="13"/>
  <c r="N33" i="13"/>
  <c r="N34" i="13"/>
  <c r="N35" i="13"/>
  <c r="N36" i="13"/>
  <c r="N37" i="13"/>
  <c r="N26" i="13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45" i="6"/>
  <c r="M36" i="13"/>
  <c r="M37" i="13" s="1"/>
  <c r="L36" i="13"/>
  <c r="L37" i="13" s="1"/>
  <c r="L33" i="13"/>
  <c r="L34" i="13" s="1"/>
  <c r="L30" i="13"/>
  <c r="L31" i="13" s="1"/>
  <c r="L27" i="13"/>
  <c r="L28" i="13" s="1"/>
  <c r="C36" i="13"/>
  <c r="C37" i="13" s="1"/>
  <c r="E36" i="13"/>
  <c r="E37" i="13" s="1"/>
  <c r="D36" i="13"/>
  <c r="D37" i="13" s="1"/>
  <c r="B36" i="13"/>
  <c r="B37" i="13"/>
  <c r="B35" i="13"/>
  <c r="M24" i="13"/>
  <c r="M25" i="13" s="1"/>
  <c r="M21" i="13"/>
  <c r="M22" i="13" s="1"/>
  <c r="M18" i="13"/>
  <c r="M19" i="13" s="1"/>
  <c r="M15" i="13"/>
  <c r="M16" i="13" s="1"/>
  <c r="M33" i="13"/>
  <c r="M34" i="13" s="1"/>
  <c r="M30" i="13"/>
  <c r="M31" i="13" s="1"/>
  <c r="M27" i="13"/>
  <c r="M28" i="13" s="1"/>
  <c r="M12" i="13"/>
  <c r="M13" i="13" s="1"/>
  <c r="M9" i="13"/>
  <c r="M10" i="13" s="1"/>
  <c r="M6" i="13"/>
  <c r="M7" i="13" s="1"/>
  <c r="M3" i="13"/>
  <c r="M4" i="13" s="1"/>
  <c r="L24" i="13"/>
  <c r="L25" i="13" s="1"/>
  <c r="L21" i="13"/>
  <c r="L22" i="13" s="1"/>
  <c r="L18" i="13"/>
  <c r="L19" i="13" s="1"/>
  <c r="L15" i="13"/>
  <c r="L16" i="13" s="1"/>
  <c r="L12" i="13"/>
  <c r="L13" i="13" s="1"/>
  <c r="L9" i="13"/>
  <c r="L10" i="13" s="1"/>
  <c r="L6" i="13"/>
  <c r="L7" i="13" s="1"/>
  <c r="L3" i="13"/>
  <c r="L4" i="13" s="1"/>
  <c r="R4" i="13" s="1"/>
  <c r="N24" i="13"/>
  <c r="N25" i="13" s="1"/>
  <c r="N21" i="13"/>
  <c r="N22" i="13" s="1"/>
  <c r="N18" i="13"/>
  <c r="N19" i="13" s="1"/>
  <c r="N15" i="13"/>
  <c r="N16" i="13" s="1"/>
  <c r="N12" i="13"/>
  <c r="N13" i="13" s="1"/>
  <c r="N9" i="13"/>
  <c r="N10" i="13" s="1"/>
  <c r="N6" i="13"/>
  <c r="N7" i="13" s="1"/>
  <c r="N3" i="13"/>
  <c r="N4" i="13" s="1"/>
  <c r="E33" i="13"/>
  <c r="E34" i="13" s="1"/>
  <c r="D33" i="13"/>
  <c r="D34" i="13" s="1"/>
  <c r="C33" i="13"/>
  <c r="C34" i="13" s="1"/>
  <c r="B32" i="13"/>
  <c r="B33" i="13"/>
  <c r="B34" i="13"/>
  <c r="B31" i="13"/>
  <c r="E30" i="13"/>
  <c r="E31" i="13" s="1"/>
  <c r="D30" i="13"/>
  <c r="D31" i="13" s="1"/>
  <c r="C30" i="13"/>
  <c r="C31" i="13" s="1"/>
  <c r="B30" i="13"/>
  <c r="E27" i="13"/>
  <c r="E28" i="13" s="1"/>
  <c r="D27" i="13"/>
  <c r="D28" i="13" s="1"/>
  <c r="C27" i="13"/>
  <c r="C28" i="13" s="1"/>
  <c r="E24" i="13"/>
  <c r="E25" i="13" s="1"/>
  <c r="D24" i="13"/>
  <c r="D25" i="13" s="1"/>
  <c r="C24" i="13"/>
  <c r="C25" i="13" s="1"/>
  <c r="E21" i="13"/>
  <c r="E22" i="13" s="1"/>
  <c r="D21" i="13"/>
  <c r="D22" i="13" s="1"/>
  <c r="C21" i="13"/>
  <c r="C22" i="13" s="1"/>
  <c r="E18" i="13"/>
  <c r="E19" i="13" s="1"/>
  <c r="D18" i="13"/>
  <c r="D19" i="13" s="1"/>
  <c r="C18" i="13"/>
  <c r="C19" i="13" s="1"/>
  <c r="E15" i="13"/>
  <c r="E16" i="13" s="1"/>
  <c r="D15" i="13"/>
  <c r="D16" i="13" s="1"/>
  <c r="C15" i="13"/>
  <c r="C16" i="13" s="1"/>
  <c r="E12" i="13"/>
  <c r="E13" i="13" s="1"/>
  <c r="D12" i="13"/>
  <c r="D13" i="13" s="1"/>
  <c r="C12" i="13"/>
  <c r="C13" i="13" s="1"/>
  <c r="E9" i="13"/>
  <c r="E10" i="13" s="1"/>
  <c r="D9" i="13"/>
  <c r="D10" i="13" s="1"/>
  <c r="C9" i="13"/>
  <c r="C10" i="13" s="1"/>
  <c r="E6" i="13"/>
  <c r="E7" i="13" s="1"/>
  <c r="D6" i="13"/>
  <c r="D7" i="13" s="1"/>
  <c r="C6" i="13"/>
  <c r="C7" i="13" s="1"/>
  <c r="D3" i="13"/>
  <c r="D4" i="13" s="1"/>
  <c r="C3" i="13"/>
  <c r="C4" i="13" s="1"/>
  <c r="B26" i="13"/>
  <c r="B27" i="13"/>
  <c r="B28" i="13"/>
  <c r="B29" i="13"/>
  <c r="E3" i="13"/>
  <c r="E4" i="13" s="1"/>
  <c r="B14" i="13"/>
  <c r="B15" i="13"/>
  <c r="B16" i="13"/>
  <c r="B17" i="13"/>
  <c r="B18" i="13"/>
  <c r="B19" i="13"/>
  <c r="B20" i="13"/>
  <c r="B21" i="13"/>
  <c r="B22" i="13"/>
  <c r="B23" i="13"/>
  <c r="B24" i="13"/>
  <c r="B25" i="13"/>
  <c r="B3" i="13"/>
  <c r="B5" i="13"/>
  <c r="B8" i="13"/>
  <c r="B11" i="13"/>
  <c r="B2" i="13"/>
  <c r="B13" i="13"/>
  <c r="B10" i="13"/>
  <c r="B7" i="13"/>
  <c r="B4" i="13"/>
  <c r="J6" i="13"/>
  <c r="J9" i="13" s="1"/>
  <c r="J12" i="13" s="1"/>
  <c r="J15" i="13" s="1"/>
  <c r="J18" i="13" s="1"/>
  <c r="J21" i="13" s="1"/>
  <c r="J24" i="13" s="1"/>
  <c r="J27" i="13" s="1"/>
  <c r="J30" i="13" s="1"/>
  <c r="J33" i="13" s="1"/>
  <c r="J36" i="13" s="1"/>
  <c r="J7" i="13"/>
  <c r="J10" i="13" s="1"/>
  <c r="J13" i="13" s="1"/>
  <c r="J16" i="13" s="1"/>
  <c r="J19" i="13" s="1"/>
  <c r="J22" i="13" s="1"/>
  <c r="J25" i="13" s="1"/>
  <c r="J28" i="13" s="1"/>
  <c r="J31" i="13" s="1"/>
  <c r="J34" i="13" s="1"/>
  <c r="J37" i="13" s="1"/>
  <c r="J5" i="13"/>
  <c r="J8" i="13" s="1"/>
  <c r="J11" i="13" s="1"/>
  <c r="J14" i="13" s="1"/>
  <c r="J17" i="13" s="1"/>
  <c r="J20" i="13" s="1"/>
  <c r="J23" i="13" s="1"/>
  <c r="J26" i="13" s="1"/>
  <c r="J29" i="13" s="1"/>
  <c r="J32" i="13" s="1"/>
  <c r="P67" i="6"/>
  <c r="P6" i="6"/>
  <c r="P7" i="6"/>
  <c r="P8" i="6"/>
  <c r="P10" i="6"/>
  <c r="P11" i="6"/>
  <c r="P12" i="6"/>
  <c r="P13" i="6"/>
  <c r="P15" i="6"/>
  <c r="P16" i="6"/>
  <c r="P17" i="6"/>
  <c r="P18" i="6"/>
  <c r="P19" i="6"/>
  <c r="P20" i="6"/>
  <c r="P21" i="6"/>
  <c r="P22" i="6"/>
  <c r="P23" i="6"/>
  <c r="P24" i="6"/>
  <c r="P35" i="6"/>
  <c r="P36" i="6"/>
  <c r="P37" i="6"/>
  <c r="P38" i="6"/>
  <c r="P40" i="6"/>
  <c r="P41" i="6"/>
  <c r="P42" i="6"/>
  <c r="P43" i="6"/>
  <c r="P45" i="6"/>
  <c r="P46" i="6"/>
  <c r="P47" i="6"/>
  <c r="P50" i="6"/>
  <c r="P51" i="6"/>
  <c r="P55" i="6"/>
  <c r="P56" i="6"/>
  <c r="P5" i="6"/>
  <c r="E11" i="6"/>
  <c r="F11" i="6"/>
  <c r="E12" i="6"/>
  <c r="F12" i="6"/>
  <c r="E13" i="6"/>
  <c r="F13" i="6"/>
  <c r="E14" i="6"/>
  <c r="E19" i="6" s="1"/>
  <c r="E24" i="6" s="1"/>
  <c r="E29" i="6" s="1"/>
  <c r="E34" i="6" s="1"/>
  <c r="E39" i="6" s="1"/>
  <c r="E44" i="6" s="1"/>
  <c r="E49" i="6" s="1"/>
  <c r="E54" i="6" s="1"/>
  <c r="E59" i="6" s="1"/>
  <c r="E64" i="6" s="1"/>
  <c r="F14" i="6"/>
  <c r="F19" i="6" s="1"/>
  <c r="F24" i="6" s="1"/>
  <c r="F29" i="6" s="1"/>
  <c r="F34" i="6" s="1"/>
  <c r="F39" i="6" s="1"/>
  <c r="F44" i="6" s="1"/>
  <c r="F49" i="6" s="1"/>
  <c r="F54" i="6" s="1"/>
  <c r="F59" i="6" s="1"/>
  <c r="F64" i="6" s="1"/>
  <c r="E16" i="6"/>
  <c r="E21" i="6" s="1"/>
  <c r="E26" i="6" s="1"/>
  <c r="E31" i="6" s="1"/>
  <c r="F16" i="6"/>
  <c r="F21" i="6" s="1"/>
  <c r="F26" i="6" s="1"/>
  <c r="F31" i="6" s="1"/>
  <c r="F36" i="6" s="1"/>
  <c r="F41" i="6" s="1"/>
  <c r="F46" i="6" s="1"/>
  <c r="F51" i="6" s="1"/>
  <c r="F56" i="6" s="1"/>
  <c r="F61" i="6" s="1"/>
  <c r="E17" i="6"/>
  <c r="E22" i="6" s="1"/>
  <c r="E27" i="6" s="1"/>
  <c r="E32" i="6" s="1"/>
  <c r="E37" i="6" s="1"/>
  <c r="F17" i="6"/>
  <c r="F22" i="6" s="1"/>
  <c r="F27" i="6" s="1"/>
  <c r="F32" i="6" s="1"/>
  <c r="F37" i="6" s="1"/>
  <c r="F42" i="6" s="1"/>
  <c r="F47" i="6" s="1"/>
  <c r="F52" i="6" s="1"/>
  <c r="F57" i="6" s="1"/>
  <c r="F62" i="6" s="1"/>
  <c r="E18" i="6"/>
  <c r="E23" i="6" s="1"/>
  <c r="E28" i="6" s="1"/>
  <c r="E33" i="6" s="1"/>
  <c r="E38" i="6" s="1"/>
  <c r="F18" i="6"/>
  <c r="F23" i="6" s="1"/>
  <c r="F28" i="6" s="1"/>
  <c r="F33" i="6" s="1"/>
  <c r="F38" i="6" s="1"/>
  <c r="F43" i="6" s="1"/>
  <c r="F48" i="6" s="1"/>
  <c r="F53" i="6" s="1"/>
  <c r="F58" i="6" s="1"/>
  <c r="F63" i="6" s="1"/>
  <c r="D41" i="6"/>
  <c r="D42" i="6" s="1"/>
  <c r="D43" i="6" s="1"/>
  <c r="D44" i="6" s="1"/>
  <c r="D36" i="6"/>
  <c r="D37" i="6" s="1"/>
  <c r="D38" i="6" s="1"/>
  <c r="D39" i="6" s="1"/>
  <c r="D31" i="6"/>
  <c r="D32" i="6" s="1"/>
  <c r="D33" i="6" s="1"/>
  <c r="D34" i="6" s="1"/>
  <c r="D26" i="6"/>
  <c r="D27" i="6" s="1"/>
  <c r="D28" i="6" s="1"/>
  <c r="D29" i="6" s="1"/>
  <c r="G36" i="6"/>
  <c r="G37" i="6" s="1"/>
  <c r="C36" i="6"/>
  <c r="C37" i="6" s="1"/>
  <c r="B36" i="6"/>
  <c r="B37" i="6" s="1"/>
  <c r="B38" i="6" s="1"/>
  <c r="B39" i="6" s="1"/>
  <c r="A36" i="6"/>
  <c r="A37" i="6" s="1"/>
  <c r="A38" i="6" s="1"/>
  <c r="A39" i="6" s="1"/>
  <c r="K35" i="6"/>
  <c r="J35" i="6"/>
  <c r="I35" i="6"/>
  <c r="U35" i="6" s="1"/>
  <c r="H35" i="6"/>
  <c r="G31" i="6"/>
  <c r="G32" i="6" s="1"/>
  <c r="G33" i="6" s="1"/>
  <c r="G34" i="6" s="1"/>
  <c r="C31" i="6"/>
  <c r="C32" i="6" s="1"/>
  <c r="B31" i="6"/>
  <c r="B32" i="6" s="1"/>
  <c r="B33" i="6" s="1"/>
  <c r="B34" i="6" s="1"/>
  <c r="A31" i="6"/>
  <c r="A32" i="6" s="1"/>
  <c r="A33" i="6" s="1"/>
  <c r="I30" i="6"/>
  <c r="U30" i="6" s="1"/>
  <c r="H30" i="6"/>
  <c r="D21" i="6"/>
  <c r="D22" i="6" s="1"/>
  <c r="D23" i="6" s="1"/>
  <c r="D24" i="6" s="1"/>
  <c r="D16" i="6"/>
  <c r="D17" i="6" s="1"/>
  <c r="D18" i="6" s="1"/>
  <c r="D19" i="6" s="1"/>
  <c r="G21" i="6"/>
  <c r="G22" i="6" s="1"/>
  <c r="G23" i="6" s="1"/>
  <c r="G24" i="6" s="1"/>
  <c r="C21" i="6"/>
  <c r="C22" i="6" s="1"/>
  <c r="B21" i="6"/>
  <c r="B22" i="6" s="1"/>
  <c r="B23" i="6" s="1"/>
  <c r="B24" i="6" s="1"/>
  <c r="A21" i="6"/>
  <c r="A22" i="6" s="1"/>
  <c r="A23" i="6" s="1"/>
  <c r="K20" i="6"/>
  <c r="J20" i="6"/>
  <c r="I20" i="6"/>
  <c r="V20" i="6" s="1"/>
  <c r="H20" i="6"/>
  <c r="D11" i="6"/>
  <c r="D12" i="6" s="1"/>
  <c r="D13" i="6" s="1"/>
  <c r="D14" i="6" s="1"/>
  <c r="D6" i="6"/>
  <c r="D7" i="6" s="1"/>
  <c r="D8" i="6" s="1"/>
  <c r="D9" i="6" s="1"/>
  <c r="F10" i="6"/>
  <c r="F15" i="6" s="1"/>
  <c r="F20" i="6" s="1"/>
  <c r="F25" i="6" s="1"/>
  <c r="F30" i="6" s="1"/>
  <c r="F35" i="6" s="1"/>
  <c r="F40" i="6" s="1"/>
  <c r="F45" i="6" s="1"/>
  <c r="F50" i="6" s="1"/>
  <c r="F55" i="6" s="1"/>
  <c r="F60" i="6" s="1"/>
  <c r="E10" i="6"/>
  <c r="G11" i="6"/>
  <c r="G12" i="6" s="1"/>
  <c r="C11" i="6"/>
  <c r="C12" i="6" s="1"/>
  <c r="B11" i="6"/>
  <c r="B12" i="6" s="1"/>
  <c r="B13" i="6" s="1"/>
  <c r="B14" i="6" s="1"/>
  <c r="A11" i="6"/>
  <c r="A12" i="6" s="1"/>
  <c r="A13" i="6" s="1"/>
  <c r="K10" i="6"/>
  <c r="J10" i="6"/>
  <c r="I10" i="6"/>
  <c r="U10" i="6" s="1"/>
  <c r="H10" i="6"/>
  <c r="O67" i="6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9" i="5"/>
  <c r="I15" i="6"/>
  <c r="U15" i="6" s="1"/>
  <c r="I25" i="6"/>
  <c r="U25" i="6" s="1"/>
  <c r="I40" i="6"/>
  <c r="V40" i="6" s="1"/>
  <c r="I45" i="6"/>
  <c r="V45" i="6" s="1"/>
  <c r="I50" i="6"/>
  <c r="U50" i="6" s="1"/>
  <c r="I55" i="6"/>
  <c r="U55" i="6" s="1"/>
  <c r="I60" i="6"/>
  <c r="V60" i="6" s="1"/>
  <c r="K15" i="6"/>
  <c r="K40" i="6"/>
  <c r="K45" i="6"/>
  <c r="K50" i="6"/>
  <c r="K55" i="6"/>
  <c r="K60" i="6"/>
  <c r="K5" i="6"/>
  <c r="J15" i="6"/>
  <c r="J40" i="6"/>
  <c r="J45" i="6"/>
  <c r="J50" i="6"/>
  <c r="J55" i="6"/>
  <c r="J60" i="6"/>
  <c r="J5" i="6"/>
  <c r="I5" i="6"/>
  <c r="V5" i="6" s="1"/>
  <c r="H45" i="6"/>
  <c r="H50" i="6"/>
  <c r="H55" i="6"/>
  <c r="H60" i="6"/>
  <c r="F9" i="12"/>
  <c r="E9" i="12"/>
  <c r="H15" i="6"/>
  <c r="H25" i="6"/>
  <c r="H40" i="6"/>
  <c r="H5" i="6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G10" i="12"/>
  <c r="J30" i="6" s="1"/>
  <c r="H10" i="12"/>
  <c r="I10" i="12"/>
  <c r="K30" i="6" s="1"/>
  <c r="J10" i="12"/>
  <c r="K10" i="12"/>
  <c r="L10" i="12"/>
  <c r="M10" i="12"/>
  <c r="N10" i="12"/>
  <c r="O10" i="12"/>
  <c r="P10" i="12"/>
  <c r="Q10" i="12"/>
  <c r="R10" i="12"/>
  <c r="S10" i="12"/>
  <c r="T10" i="12"/>
  <c r="U10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G8" i="12"/>
  <c r="A61" i="6"/>
  <c r="A62" i="6" s="1"/>
  <c r="A63" i="6" s="1"/>
  <c r="A64" i="6" s="1"/>
  <c r="A56" i="6"/>
  <c r="A57" i="6" s="1"/>
  <c r="A58" i="6" s="1"/>
  <c r="A59" i="6" s="1"/>
  <c r="A51" i="6"/>
  <c r="A52" i="6" s="1"/>
  <c r="A53" i="6" s="1"/>
  <c r="A54" i="6" s="1"/>
  <c r="A46" i="6"/>
  <c r="A47" i="6" s="1"/>
  <c r="A48" i="6" s="1"/>
  <c r="A49" i="6" s="1"/>
  <c r="A41" i="6"/>
  <c r="A42" i="6" s="1"/>
  <c r="A43" i="6" s="1"/>
  <c r="A44" i="6" s="1"/>
  <c r="A26" i="6"/>
  <c r="A27" i="6" s="1"/>
  <c r="A28" i="6" s="1"/>
  <c r="A29" i="6" s="1"/>
  <c r="A16" i="6"/>
  <c r="A17" i="6" s="1"/>
  <c r="A18" i="6" s="1"/>
  <c r="A19" i="6" s="1"/>
  <c r="A6" i="6"/>
  <c r="A7" i="6" s="1"/>
  <c r="A8" i="6" s="1"/>
  <c r="A9" i="6" s="1"/>
  <c r="L9" i="6" s="1"/>
  <c r="B61" i="6"/>
  <c r="B62" i="6" s="1"/>
  <c r="B63" i="6" s="1"/>
  <c r="B64" i="6" s="1"/>
  <c r="B56" i="6"/>
  <c r="B57" i="6" s="1"/>
  <c r="B58" i="6" s="1"/>
  <c r="B59" i="6" s="1"/>
  <c r="B51" i="6"/>
  <c r="B52" i="6" s="1"/>
  <c r="B53" i="6" s="1"/>
  <c r="B54" i="6" s="1"/>
  <c r="B46" i="6"/>
  <c r="B47" i="6" s="1"/>
  <c r="B48" i="6" s="1"/>
  <c r="B49" i="6" s="1"/>
  <c r="B41" i="6"/>
  <c r="B42" i="6" s="1"/>
  <c r="B43" i="6" s="1"/>
  <c r="B44" i="6" s="1"/>
  <c r="B26" i="6"/>
  <c r="B27" i="6" s="1"/>
  <c r="B28" i="6" s="1"/>
  <c r="B29" i="6" s="1"/>
  <c r="B16" i="6"/>
  <c r="B17" i="6" s="1"/>
  <c r="B18" i="6" s="1"/>
  <c r="B19" i="6" s="1"/>
  <c r="B6" i="6"/>
  <c r="B7" i="6" s="1"/>
  <c r="B8" i="6" s="1"/>
  <c r="B9" i="6" s="1"/>
  <c r="G61" i="6"/>
  <c r="G62" i="6" s="1"/>
  <c r="G63" i="6" s="1"/>
  <c r="G64" i="6" s="1"/>
  <c r="C61" i="6"/>
  <c r="C62" i="6" s="1"/>
  <c r="C63" i="6" s="1"/>
  <c r="C64" i="6" s="1"/>
  <c r="J64" i="6" s="1"/>
  <c r="G56" i="6"/>
  <c r="G57" i="6" s="1"/>
  <c r="G58" i="6" s="1"/>
  <c r="G59" i="6" s="1"/>
  <c r="G51" i="6"/>
  <c r="G52" i="6" s="1"/>
  <c r="G53" i="6" s="1"/>
  <c r="G54" i="6" s="1"/>
  <c r="G46" i="6"/>
  <c r="G47" i="6" s="1"/>
  <c r="G48" i="6" s="1"/>
  <c r="G49" i="6" s="1"/>
  <c r="G41" i="6"/>
  <c r="G42" i="6" s="1"/>
  <c r="G43" i="6" s="1"/>
  <c r="G44" i="6" s="1"/>
  <c r="G26" i="6"/>
  <c r="G27" i="6" s="1"/>
  <c r="G28" i="6" s="1"/>
  <c r="G29" i="6" s="1"/>
  <c r="G16" i="6"/>
  <c r="G17" i="6" s="1"/>
  <c r="G18" i="6" s="1"/>
  <c r="G19" i="6" s="1"/>
  <c r="C6" i="6"/>
  <c r="C7" i="6" s="1"/>
  <c r="C8" i="6" s="1"/>
  <c r="C9" i="6" s="1"/>
  <c r="H9" i="6" s="1"/>
  <c r="G6" i="6"/>
  <c r="G7" i="6" s="1"/>
  <c r="G8" i="6" s="1"/>
  <c r="G9" i="6" s="1"/>
  <c r="C56" i="6"/>
  <c r="C57" i="6" s="1"/>
  <c r="C58" i="6" s="1"/>
  <c r="C59" i="6" s="1"/>
  <c r="J59" i="6" s="1"/>
  <c r="C51" i="6"/>
  <c r="C52" i="6" s="1"/>
  <c r="C53" i="6" s="1"/>
  <c r="C54" i="6" s="1"/>
  <c r="C46" i="6"/>
  <c r="C47" i="6" s="1"/>
  <c r="C48" i="6" s="1"/>
  <c r="C49" i="6" s="1"/>
  <c r="J49" i="6" s="1"/>
  <c r="C41" i="6"/>
  <c r="C42" i="6" s="1"/>
  <c r="C43" i="6" s="1"/>
  <c r="C44" i="6" s="1"/>
  <c r="J44" i="6" s="1"/>
  <c r="C26" i="6"/>
  <c r="C27" i="6" s="1"/>
  <c r="C28" i="6" s="1"/>
  <c r="C29" i="6" s="1"/>
  <c r="C16" i="6"/>
  <c r="C17" i="6" s="1"/>
  <c r="C18" i="6" s="1"/>
  <c r="C19" i="6" s="1"/>
  <c r="H19" i="6" s="1"/>
  <c r="J25" i="6" l="1"/>
  <c r="K25" i="6"/>
  <c r="U20" i="6"/>
  <c r="V15" i="6"/>
  <c r="V10" i="6"/>
  <c r="U60" i="6"/>
  <c r="V50" i="6"/>
  <c r="U45" i="6"/>
  <c r="U40" i="6"/>
  <c r="V55" i="6"/>
  <c r="V35" i="6"/>
  <c r="V30" i="6"/>
  <c r="U5" i="6"/>
  <c r="V25" i="6"/>
  <c r="R31" i="13"/>
  <c r="Q34" i="13"/>
  <c r="Q29" i="13"/>
  <c r="Q37" i="13"/>
  <c r="Q7" i="13"/>
  <c r="R23" i="13"/>
  <c r="R19" i="13"/>
  <c r="Q10" i="13"/>
  <c r="Q26" i="13"/>
  <c r="R11" i="13"/>
  <c r="Q19" i="13"/>
  <c r="Q22" i="13"/>
  <c r="Q13" i="13"/>
  <c r="Q16" i="13"/>
  <c r="Q25" i="13"/>
  <c r="Q32" i="13"/>
  <c r="Q28" i="13"/>
  <c r="R27" i="13"/>
  <c r="Q31" i="13"/>
  <c r="Q4" i="13"/>
  <c r="Q27" i="13"/>
  <c r="Q23" i="13"/>
  <c r="Q15" i="13"/>
  <c r="Q11" i="13"/>
  <c r="R7" i="13"/>
  <c r="R3" i="13"/>
  <c r="R34" i="13"/>
  <c r="R30" i="13"/>
  <c r="R26" i="13"/>
  <c r="R22" i="13"/>
  <c r="R18" i="13"/>
  <c r="R14" i="13"/>
  <c r="R10" i="13"/>
  <c r="R15" i="13"/>
  <c r="Q3" i="13"/>
  <c r="Q30" i="13"/>
  <c r="Q18" i="13"/>
  <c r="Q14" i="13"/>
  <c r="R6" i="13"/>
  <c r="R37" i="13"/>
  <c r="R33" i="13"/>
  <c r="R29" i="13"/>
  <c r="R25" i="13"/>
  <c r="R21" i="13"/>
  <c r="R17" i="13"/>
  <c r="R13" i="13"/>
  <c r="R9" i="13"/>
  <c r="Q6" i="13"/>
  <c r="Q33" i="13"/>
  <c r="Q21" i="13"/>
  <c r="Q17" i="13"/>
  <c r="Q9" i="13"/>
  <c r="R5" i="13"/>
  <c r="R36" i="13"/>
  <c r="R32" i="13"/>
  <c r="R28" i="13"/>
  <c r="R24" i="13"/>
  <c r="R20" i="13"/>
  <c r="R16" i="13"/>
  <c r="R12" i="13"/>
  <c r="R8" i="13"/>
  <c r="Q5" i="13"/>
  <c r="Q36" i="13"/>
  <c r="Q24" i="13"/>
  <c r="Q20" i="13"/>
  <c r="Q12" i="13"/>
  <c r="Q8" i="13"/>
  <c r="J35" i="13"/>
  <c r="B6" i="13"/>
  <c r="B12" i="13"/>
  <c r="B9" i="13"/>
  <c r="H21" i="6"/>
  <c r="I21" i="6"/>
  <c r="H36" i="6"/>
  <c r="I36" i="6"/>
  <c r="J36" i="6"/>
  <c r="H31" i="6"/>
  <c r="E15" i="6"/>
  <c r="E20" i="6" s="1"/>
  <c r="E25" i="6" s="1"/>
  <c r="E30" i="6" s="1"/>
  <c r="I31" i="6"/>
  <c r="J31" i="6"/>
  <c r="E42" i="6"/>
  <c r="E47" i="6" s="1"/>
  <c r="E52" i="6" s="1"/>
  <c r="E57" i="6" s="1"/>
  <c r="E62" i="6" s="1"/>
  <c r="E36" i="6"/>
  <c r="E35" i="6"/>
  <c r="E43" i="6"/>
  <c r="E48" i="6" s="1"/>
  <c r="E53" i="6" s="1"/>
  <c r="E58" i="6" s="1"/>
  <c r="E63" i="6" s="1"/>
  <c r="H37" i="6"/>
  <c r="C38" i="6"/>
  <c r="I37" i="6"/>
  <c r="K37" i="6"/>
  <c r="J37" i="6"/>
  <c r="G38" i="6"/>
  <c r="K36" i="6"/>
  <c r="L39" i="6"/>
  <c r="H32" i="6"/>
  <c r="C33" i="6"/>
  <c r="K32" i="6"/>
  <c r="J32" i="6"/>
  <c r="I32" i="6"/>
  <c r="A34" i="6"/>
  <c r="K31" i="6"/>
  <c r="J21" i="6"/>
  <c r="H22" i="6"/>
  <c r="C23" i="6"/>
  <c r="K22" i="6"/>
  <c r="J22" i="6"/>
  <c r="I22" i="6"/>
  <c r="A24" i="6"/>
  <c r="K21" i="6"/>
  <c r="H11" i="6"/>
  <c r="I11" i="6"/>
  <c r="J11" i="6"/>
  <c r="A14" i="6"/>
  <c r="G13" i="6"/>
  <c r="G14" i="6" s="1"/>
  <c r="H12" i="6"/>
  <c r="C13" i="6"/>
  <c r="I12" i="6"/>
  <c r="K12" i="6"/>
  <c r="J12" i="6"/>
  <c r="K11" i="6"/>
  <c r="L64" i="6"/>
  <c r="L19" i="6"/>
  <c r="N19" i="6" s="1"/>
  <c r="L29" i="6"/>
  <c r="L44" i="6"/>
  <c r="L49" i="6"/>
  <c r="L54" i="6"/>
  <c r="M49" i="6"/>
  <c r="L59" i="6"/>
  <c r="K29" i="6"/>
  <c r="M64" i="6"/>
  <c r="M29" i="6"/>
  <c r="M54" i="6"/>
  <c r="M9" i="6"/>
  <c r="M44" i="6"/>
  <c r="M59" i="6"/>
  <c r="M19" i="6"/>
  <c r="H49" i="6"/>
  <c r="H7" i="6"/>
  <c r="K54" i="6"/>
  <c r="J58" i="6"/>
  <c r="K19" i="6"/>
  <c r="I57" i="6"/>
  <c r="J42" i="6"/>
  <c r="I41" i="6"/>
  <c r="J6" i="6"/>
  <c r="H6" i="6"/>
  <c r="H64" i="6"/>
  <c r="H48" i="6"/>
  <c r="J57" i="6"/>
  <c r="J41" i="6"/>
  <c r="K49" i="6"/>
  <c r="K18" i="6"/>
  <c r="I56" i="6"/>
  <c r="H41" i="6"/>
  <c r="H63" i="6"/>
  <c r="H47" i="6"/>
  <c r="J56" i="6"/>
  <c r="K64" i="6"/>
  <c r="K48" i="6"/>
  <c r="K17" i="6"/>
  <c r="I29" i="6"/>
  <c r="H62" i="6"/>
  <c r="H46" i="6"/>
  <c r="J29" i="6"/>
  <c r="K63" i="6"/>
  <c r="K47" i="6"/>
  <c r="K16" i="6"/>
  <c r="I54" i="6"/>
  <c r="I28" i="6"/>
  <c r="H29" i="6"/>
  <c r="H61" i="6"/>
  <c r="J54" i="6"/>
  <c r="J28" i="6"/>
  <c r="K62" i="6"/>
  <c r="K46" i="6"/>
  <c r="I53" i="6"/>
  <c r="I27" i="6"/>
  <c r="H28" i="6"/>
  <c r="H44" i="6"/>
  <c r="J53" i="6"/>
  <c r="J27" i="6"/>
  <c r="K61" i="6"/>
  <c r="K9" i="6"/>
  <c r="I52" i="6"/>
  <c r="I26" i="6"/>
  <c r="H27" i="6"/>
  <c r="H59" i="6"/>
  <c r="H43" i="6"/>
  <c r="J52" i="6"/>
  <c r="J26" i="6"/>
  <c r="K44" i="6"/>
  <c r="K8" i="6"/>
  <c r="I51" i="6"/>
  <c r="H26" i="6"/>
  <c r="H58" i="6"/>
  <c r="H42" i="6"/>
  <c r="J51" i="6"/>
  <c r="K59" i="6"/>
  <c r="K43" i="6"/>
  <c r="K7" i="6"/>
  <c r="I19" i="6"/>
  <c r="H57" i="6"/>
  <c r="J19" i="6"/>
  <c r="K58" i="6"/>
  <c r="K42" i="6"/>
  <c r="K6" i="6"/>
  <c r="I49" i="6"/>
  <c r="I18" i="6"/>
  <c r="H56" i="6"/>
  <c r="J18" i="6"/>
  <c r="K57" i="6"/>
  <c r="K41" i="6"/>
  <c r="I64" i="6"/>
  <c r="I48" i="6"/>
  <c r="I17" i="6"/>
  <c r="H18" i="6"/>
  <c r="J48" i="6"/>
  <c r="J17" i="6"/>
  <c r="K56" i="6"/>
  <c r="I63" i="6"/>
  <c r="I47" i="6"/>
  <c r="I16" i="6"/>
  <c r="H17" i="6"/>
  <c r="H54" i="6"/>
  <c r="J63" i="6"/>
  <c r="J47" i="6"/>
  <c r="J16" i="6"/>
  <c r="I62" i="6"/>
  <c r="I46" i="6"/>
  <c r="H16" i="6"/>
  <c r="H53" i="6"/>
  <c r="J62" i="6"/>
  <c r="J46" i="6"/>
  <c r="K28" i="6"/>
  <c r="I61" i="6"/>
  <c r="I9" i="6"/>
  <c r="H52" i="6"/>
  <c r="J61" i="6"/>
  <c r="J9" i="6"/>
  <c r="N9" i="6" s="1"/>
  <c r="K53" i="6"/>
  <c r="K27" i="6"/>
  <c r="I44" i="6"/>
  <c r="I8" i="6"/>
  <c r="H51" i="6"/>
  <c r="J8" i="6"/>
  <c r="K52" i="6"/>
  <c r="K26" i="6"/>
  <c r="I59" i="6"/>
  <c r="I43" i="6"/>
  <c r="I7" i="6"/>
  <c r="H8" i="6"/>
  <c r="J43" i="6"/>
  <c r="J7" i="6"/>
  <c r="K51" i="6"/>
  <c r="I58" i="6"/>
  <c r="I42" i="6"/>
  <c r="I6" i="6"/>
  <c r="N49" i="6" l="1"/>
  <c r="R49" i="6" s="1"/>
  <c r="T28" i="13" s="1"/>
  <c r="N44" i="6"/>
  <c r="R9" i="6"/>
  <c r="T4" i="13" s="1"/>
  <c r="T9" i="6"/>
  <c r="S9" i="6"/>
  <c r="V64" i="6"/>
  <c r="U64" i="6"/>
  <c r="O37" i="13" s="1"/>
  <c r="U62" i="6"/>
  <c r="V62" i="6"/>
  <c r="V8" i="6"/>
  <c r="U8" i="6"/>
  <c r="U61" i="6"/>
  <c r="V61" i="6"/>
  <c r="N59" i="6"/>
  <c r="Q59" i="6" s="1"/>
  <c r="S34" i="13" s="1"/>
  <c r="N64" i="6"/>
  <c r="T64" i="6" s="1"/>
  <c r="U7" i="6"/>
  <c r="V7" i="6"/>
  <c r="U6" i="6"/>
  <c r="V6" i="6"/>
  <c r="O2" i="13" s="1"/>
  <c r="U19" i="6"/>
  <c r="O10" i="13" s="1"/>
  <c r="V19" i="6"/>
  <c r="U51" i="6"/>
  <c r="O29" i="13" s="1"/>
  <c r="V51" i="6"/>
  <c r="U26" i="6"/>
  <c r="V26" i="6"/>
  <c r="U27" i="6"/>
  <c r="V27" i="6"/>
  <c r="V28" i="6"/>
  <c r="U28" i="6"/>
  <c r="U29" i="6"/>
  <c r="V29" i="6"/>
  <c r="V56" i="6"/>
  <c r="U56" i="6"/>
  <c r="O32" i="13" s="1"/>
  <c r="N54" i="6"/>
  <c r="R54" i="6" s="1"/>
  <c r="T31" i="13" s="1"/>
  <c r="U37" i="6"/>
  <c r="V37" i="6"/>
  <c r="V36" i="6"/>
  <c r="U36" i="6"/>
  <c r="U43" i="6"/>
  <c r="V43" i="6"/>
  <c r="U42" i="6"/>
  <c r="V42" i="6"/>
  <c r="O24" i="13" s="1"/>
  <c r="U59" i="6"/>
  <c r="O34" i="13" s="1"/>
  <c r="V59" i="6"/>
  <c r="U18" i="6"/>
  <c r="V18" i="6"/>
  <c r="V52" i="6"/>
  <c r="U52" i="6"/>
  <c r="U53" i="6"/>
  <c r="V53" i="6"/>
  <c r="O30" i="13" s="1"/>
  <c r="U54" i="6"/>
  <c r="V54" i="6"/>
  <c r="U41" i="6"/>
  <c r="V41" i="6"/>
  <c r="U22" i="6"/>
  <c r="V22" i="6"/>
  <c r="V44" i="6"/>
  <c r="U44" i="6"/>
  <c r="V58" i="6"/>
  <c r="U58" i="6"/>
  <c r="U17" i="6"/>
  <c r="V17" i="6"/>
  <c r="O20" i="13"/>
  <c r="U21" i="6"/>
  <c r="O11" i="13" s="1"/>
  <c r="V21" i="6"/>
  <c r="V16" i="6"/>
  <c r="U16" i="6"/>
  <c r="V48" i="6"/>
  <c r="U48" i="6"/>
  <c r="U57" i="6"/>
  <c r="V57" i="6"/>
  <c r="V32" i="6"/>
  <c r="U32" i="6"/>
  <c r="Q9" i="6"/>
  <c r="S4" i="13" s="1"/>
  <c r="U49" i="6"/>
  <c r="V49" i="6"/>
  <c r="O28" i="13" s="1"/>
  <c r="U46" i="6"/>
  <c r="V46" i="6"/>
  <c r="N29" i="6"/>
  <c r="T29" i="6" s="1"/>
  <c r="V12" i="6"/>
  <c r="U12" i="6"/>
  <c r="U11" i="6"/>
  <c r="V11" i="6"/>
  <c r="U31" i="6"/>
  <c r="O17" i="13" s="1"/>
  <c r="V31" i="6"/>
  <c r="U47" i="6"/>
  <c r="V47" i="6"/>
  <c r="U9" i="6"/>
  <c r="V9" i="6"/>
  <c r="O4" i="13" s="1"/>
  <c r="U63" i="6"/>
  <c r="V63" i="6"/>
  <c r="T19" i="6"/>
  <c r="Q19" i="6"/>
  <c r="S10" i="13" s="1"/>
  <c r="R19" i="6"/>
  <c r="T10" i="13" s="1"/>
  <c r="S19" i="6"/>
  <c r="R59" i="6"/>
  <c r="T34" i="13" s="1"/>
  <c r="Q49" i="6"/>
  <c r="S28" i="13" s="1"/>
  <c r="S64" i="6"/>
  <c r="S44" i="6"/>
  <c r="T44" i="6"/>
  <c r="R44" i="6"/>
  <c r="T25" i="13" s="1"/>
  <c r="Q44" i="6"/>
  <c r="S25" i="13" s="1"/>
  <c r="O8" i="13"/>
  <c r="O31" i="13"/>
  <c r="O16" i="13"/>
  <c r="O23" i="13"/>
  <c r="O14" i="13"/>
  <c r="O25" i="13"/>
  <c r="R35" i="13"/>
  <c r="Q35" i="13"/>
  <c r="E40" i="6"/>
  <c r="E45" i="6" s="1"/>
  <c r="E50" i="6" s="1"/>
  <c r="E55" i="6" s="1"/>
  <c r="E60" i="6" s="1"/>
  <c r="E41" i="6"/>
  <c r="G39" i="6"/>
  <c r="M39" i="6" s="1"/>
  <c r="K38" i="6"/>
  <c r="J38" i="6"/>
  <c r="I38" i="6"/>
  <c r="H38" i="6"/>
  <c r="C39" i="6"/>
  <c r="M34" i="6"/>
  <c r="L34" i="6"/>
  <c r="K33" i="6"/>
  <c r="J33" i="6"/>
  <c r="I33" i="6"/>
  <c r="H33" i="6"/>
  <c r="C34" i="6"/>
  <c r="M24" i="6"/>
  <c r="L24" i="6"/>
  <c r="K23" i="6"/>
  <c r="J23" i="6"/>
  <c r="I23" i="6"/>
  <c r="H23" i="6"/>
  <c r="C24" i="6"/>
  <c r="K13" i="6"/>
  <c r="J13" i="6"/>
  <c r="I13" i="6"/>
  <c r="H13" i="6"/>
  <c r="C14" i="6"/>
  <c r="M14" i="6"/>
  <c r="L14" i="6"/>
  <c r="T59" i="6" l="1"/>
  <c r="Q64" i="6"/>
  <c r="S37" i="13" s="1"/>
  <c r="V4" i="13"/>
  <c r="O3" i="13"/>
  <c r="O5" i="13"/>
  <c r="O35" i="13"/>
  <c r="O26" i="13"/>
  <c r="Q29" i="6"/>
  <c r="S16" i="13" s="1"/>
  <c r="T49" i="6"/>
  <c r="S49" i="6"/>
  <c r="O27" i="13"/>
  <c r="O9" i="13"/>
  <c r="O15" i="13"/>
  <c r="O36" i="13"/>
  <c r="T54" i="6"/>
  <c r="Q54" i="6"/>
  <c r="S31" i="13" s="1"/>
  <c r="V31" i="13" s="1"/>
  <c r="O33" i="13"/>
  <c r="P4" i="13"/>
  <c r="P37" i="13"/>
  <c r="S29" i="6"/>
  <c r="P16" i="13" s="1"/>
  <c r="V34" i="13"/>
  <c r="O6" i="13"/>
  <c r="U33" i="6"/>
  <c r="V33" i="6"/>
  <c r="U13" i="6"/>
  <c r="V13" i="6"/>
  <c r="R64" i="6"/>
  <c r="T37" i="13" s="1"/>
  <c r="V37" i="13" s="1"/>
  <c r="S59" i="6"/>
  <c r="P34" i="13" s="1"/>
  <c r="U23" i="6"/>
  <c r="O12" i="13" s="1"/>
  <c r="V23" i="6"/>
  <c r="U38" i="6"/>
  <c r="V38" i="6"/>
  <c r="S54" i="6"/>
  <c r="R29" i="6"/>
  <c r="T16" i="13" s="1"/>
  <c r="P25" i="13"/>
  <c r="P28" i="13"/>
  <c r="P10" i="13"/>
  <c r="V28" i="13"/>
  <c r="V10" i="13"/>
  <c r="V25" i="13"/>
  <c r="E46" i="6"/>
  <c r="K39" i="6"/>
  <c r="J39" i="6"/>
  <c r="I39" i="6"/>
  <c r="H39" i="6"/>
  <c r="N39" i="6" s="1"/>
  <c r="K34" i="6"/>
  <c r="J34" i="6"/>
  <c r="I34" i="6"/>
  <c r="H34" i="6"/>
  <c r="N34" i="6" s="1"/>
  <c r="K24" i="6"/>
  <c r="J24" i="6"/>
  <c r="I24" i="6"/>
  <c r="H24" i="6"/>
  <c r="N24" i="6" s="1"/>
  <c r="K14" i="6"/>
  <c r="J14" i="6"/>
  <c r="I14" i="6"/>
  <c r="H14" i="6"/>
  <c r="N14" i="6" s="1"/>
  <c r="V16" i="13" l="1"/>
  <c r="P31" i="13"/>
  <c r="O21" i="13"/>
  <c r="O18" i="13"/>
  <c r="S34" i="6"/>
  <c r="T34" i="6"/>
  <c r="R24" i="6"/>
  <c r="T13" i="13" s="1"/>
  <c r="S24" i="6"/>
  <c r="T24" i="6"/>
  <c r="S14" i="6"/>
  <c r="P7" i="13" s="1"/>
  <c r="R14" i="6"/>
  <c r="T7" i="13" s="1"/>
  <c r="T14" i="6"/>
  <c r="V24" i="6"/>
  <c r="U24" i="6"/>
  <c r="U34" i="6"/>
  <c r="V34" i="6"/>
  <c r="Q24" i="6"/>
  <c r="S13" i="13" s="1"/>
  <c r="V13" i="13" s="1"/>
  <c r="U14" i="6"/>
  <c r="V14" i="6"/>
  <c r="U39" i="6"/>
  <c r="V39" i="6"/>
  <c r="Q39" i="6"/>
  <c r="S22" i="13" s="1"/>
  <c r="R39" i="6"/>
  <c r="T22" i="13" s="1"/>
  <c r="R34" i="6"/>
  <c r="T19" i="13" s="1"/>
  <c r="Q14" i="6"/>
  <c r="S7" i="13" s="1"/>
  <c r="V7" i="13" s="1"/>
  <c r="T39" i="6"/>
  <c r="S39" i="6"/>
  <c r="Q34" i="6"/>
  <c r="S19" i="13" s="1"/>
  <c r="P19" i="13"/>
  <c r="E51" i="6"/>
  <c r="O19" i="13" l="1"/>
  <c r="P13" i="13"/>
  <c r="V22" i="13"/>
  <c r="V19" i="13"/>
  <c r="O13" i="13"/>
  <c r="O7" i="13"/>
  <c r="O22" i="13"/>
  <c r="P22" i="13"/>
  <c r="E56" i="6"/>
  <c r="BX50" i="10"/>
  <c r="AP50" i="10"/>
  <c r="AO50" i="10"/>
  <c r="AF50" i="10"/>
  <c r="AE50" i="10"/>
  <c r="AD50" i="10"/>
  <c r="AC50" i="10"/>
  <c r="AB50" i="10"/>
  <c r="AA50" i="10"/>
  <c r="Z50" i="10"/>
  <c r="Y50" i="10"/>
  <c r="X50" i="10"/>
  <c r="W50" i="10"/>
  <c r="V50" i="10"/>
  <c r="N50" i="10"/>
  <c r="O50" i="10" s="1"/>
  <c r="C50" i="10"/>
  <c r="BX49" i="10"/>
  <c r="AP49" i="10"/>
  <c r="AO49" i="10"/>
  <c r="AF49" i="10"/>
  <c r="AE49" i="10"/>
  <c r="AD49" i="10"/>
  <c r="AC49" i="10"/>
  <c r="AB49" i="10"/>
  <c r="AY49" i="10" s="1"/>
  <c r="AA49" i="10"/>
  <c r="Z49" i="10"/>
  <c r="Y49" i="10"/>
  <c r="AU49" i="10" s="1"/>
  <c r="X49" i="10"/>
  <c r="W49" i="10"/>
  <c r="V49" i="10"/>
  <c r="N49" i="10"/>
  <c r="O49" i="10" s="1"/>
  <c r="C49" i="10"/>
  <c r="BX48" i="10"/>
  <c r="AU48" i="10"/>
  <c r="AP48" i="10"/>
  <c r="AO48" i="10"/>
  <c r="AF48" i="10"/>
  <c r="AE48" i="10"/>
  <c r="AD48" i="10"/>
  <c r="AC48" i="10"/>
  <c r="AB48" i="10"/>
  <c r="AA48" i="10"/>
  <c r="Z48" i="10"/>
  <c r="Y48" i="10"/>
  <c r="X48" i="10"/>
  <c r="W48" i="10"/>
  <c r="V48" i="10"/>
  <c r="N48" i="10"/>
  <c r="AZ48" i="10" s="1"/>
  <c r="C48" i="10"/>
  <c r="BX47" i="10"/>
  <c r="AP47" i="10"/>
  <c r="AO47" i="10"/>
  <c r="AF47" i="10"/>
  <c r="AE47" i="10"/>
  <c r="AD47" i="10"/>
  <c r="AC47" i="10"/>
  <c r="AB47" i="10"/>
  <c r="AA47" i="10"/>
  <c r="Z47" i="10"/>
  <c r="Y47" i="10"/>
  <c r="X47" i="10"/>
  <c r="W47" i="10"/>
  <c r="AR47" i="10" s="1"/>
  <c r="V47" i="10"/>
  <c r="N47" i="10"/>
  <c r="O47" i="10" s="1"/>
  <c r="C47" i="10"/>
  <c r="BX46" i="10"/>
  <c r="AP46" i="10"/>
  <c r="AO46" i="10"/>
  <c r="AF46" i="10"/>
  <c r="AE46" i="10"/>
  <c r="AD46" i="10"/>
  <c r="AC46" i="10"/>
  <c r="AB46" i="10"/>
  <c r="AA46" i="10"/>
  <c r="Z46" i="10"/>
  <c r="Y46" i="10"/>
  <c r="X46" i="10"/>
  <c r="W46" i="10"/>
  <c r="AY46" i="10" s="1"/>
  <c r="V46" i="10"/>
  <c r="N46" i="10"/>
  <c r="O46" i="10" s="1"/>
  <c r="C46" i="10"/>
  <c r="BX45" i="10"/>
  <c r="AP45" i="10"/>
  <c r="AO45" i="10"/>
  <c r="AF45" i="10"/>
  <c r="AE45" i="10"/>
  <c r="AD45" i="10"/>
  <c r="AC45" i="10"/>
  <c r="AB45" i="10"/>
  <c r="AA45" i="10"/>
  <c r="Z45" i="10"/>
  <c r="Y45" i="10"/>
  <c r="X45" i="10"/>
  <c r="W45" i="10"/>
  <c r="V45" i="10"/>
  <c r="N45" i="10"/>
  <c r="C45" i="10"/>
  <c r="BX44" i="10"/>
  <c r="AP44" i="10"/>
  <c r="AO44" i="10"/>
  <c r="AF44" i="10"/>
  <c r="AE44" i="10"/>
  <c r="AD44" i="10"/>
  <c r="AC44" i="10"/>
  <c r="AB44" i="10"/>
  <c r="AY44" i="10" s="1"/>
  <c r="AA44" i="10"/>
  <c r="Z44" i="10"/>
  <c r="Y44" i="10"/>
  <c r="AU44" i="10" s="1"/>
  <c r="X44" i="10"/>
  <c r="AS44" i="10" s="1"/>
  <c r="W44" i="10"/>
  <c r="AQ44" i="10" s="1"/>
  <c r="V44" i="10"/>
  <c r="N44" i="10"/>
  <c r="AZ44" i="10" s="1"/>
  <c r="C44" i="10"/>
  <c r="BX43" i="10"/>
  <c r="AP43" i="10"/>
  <c r="AO43" i="10"/>
  <c r="AF43" i="10"/>
  <c r="AE43" i="10"/>
  <c r="AD43" i="10"/>
  <c r="AC43" i="10"/>
  <c r="AB43" i="10"/>
  <c r="AA43" i="10"/>
  <c r="Z43" i="10"/>
  <c r="Y43" i="10"/>
  <c r="X43" i="10"/>
  <c r="W43" i="10"/>
  <c r="AY43" i="10" s="1"/>
  <c r="V43" i="10"/>
  <c r="N43" i="10"/>
  <c r="AZ43" i="10" s="1"/>
  <c r="C43" i="10"/>
  <c r="BX42" i="10"/>
  <c r="AP42" i="10"/>
  <c r="AO42" i="10"/>
  <c r="AF42" i="10"/>
  <c r="AE42" i="10"/>
  <c r="AD42" i="10"/>
  <c r="AC42" i="10"/>
  <c r="AB42" i="10"/>
  <c r="AA42" i="10"/>
  <c r="Z42" i="10"/>
  <c r="Y42" i="10"/>
  <c r="X42" i="10"/>
  <c r="W42" i="10"/>
  <c r="AR42" i="10" s="1"/>
  <c r="V42" i="10"/>
  <c r="N42" i="10"/>
  <c r="O42" i="10" s="1"/>
  <c r="C42" i="10"/>
  <c r="BX41" i="10"/>
  <c r="AP41" i="10"/>
  <c r="AO41" i="10"/>
  <c r="AF41" i="10"/>
  <c r="AE41" i="10"/>
  <c r="AD41" i="10"/>
  <c r="AC41" i="10"/>
  <c r="AB41" i="10"/>
  <c r="AA41" i="10"/>
  <c r="Z41" i="10"/>
  <c r="Y41" i="10"/>
  <c r="X41" i="10"/>
  <c r="AS41" i="10" s="1"/>
  <c r="W41" i="10"/>
  <c r="AY41" i="10" s="1"/>
  <c r="V41" i="10"/>
  <c r="N41" i="10"/>
  <c r="C41" i="10"/>
  <c r="BX40" i="10"/>
  <c r="AP40" i="10"/>
  <c r="AO40" i="10"/>
  <c r="AF40" i="10"/>
  <c r="AE40" i="10"/>
  <c r="AD40" i="10"/>
  <c r="AC40" i="10"/>
  <c r="AB40" i="10"/>
  <c r="AA40" i="10"/>
  <c r="Z40" i="10"/>
  <c r="Y40" i="10"/>
  <c r="X40" i="10"/>
  <c r="AY40" i="10" s="1"/>
  <c r="W40" i="10"/>
  <c r="AQ40" i="10" s="1"/>
  <c r="V40" i="10"/>
  <c r="O40" i="10"/>
  <c r="P40" i="10" s="1"/>
  <c r="N40" i="10"/>
  <c r="AZ40" i="10" s="1"/>
  <c r="C40" i="10"/>
  <c r="BX39" i="10"/>
  <c r="AP39" i="10"/>
  <c r="AO39" i="10"/>
  <c r="AF39" i="10"/>
  <c r="AE39" i="10"/>
  <c r="AD39" i="10"/>
  <c r="AC39" i="10"/>
  <c r="AB39" i="10"/>
  <c r="AA39" i="10"/>
  <c r="Z39" i="10"/>
  <c r="Y39" i="10"/>
  <c r="X39" i="10"/>
  <c r="AU39" i="10" s="1"/>
  <c r="W39" i="10"/>
  <c r="AV39" i="10" s="1"/>
  <c r="V39" i="10"/>
  <c r="N39" i="10"/>
  <c r="AZ39" i="10" s="1"/>
  <c r="C39" i="10"/>
  <c r="BX38" i="10"/>
  <c r="AP38" i="10"/>
  <c r="AO38" i="10"/>
  <c r="AF38" i="10"/>
  <c r="AE38" i="10"/>
  <c r="AD38" i="10"/>
  <c r="AY38" i="10" s="1"/>
  <c r="AC38" i="10"/>
  <c r="AB38" i="10"/>
  <c r="AA38" i="10"/>
  <c r="Z38" i="10"/>
  <c r="Y38" i="10"/>
  <c r="X38" i="10"/>
  <c r="W38" i="10"/>
  <c r="AX38" i="10" s="1"/>
  <c r="V38" i="10"/>
  <c r="N38" i="10"/>
  <c r="AZ38" i="10" s="1"/>
  <c r="C38" i="10"/>
  <c r="BX37" i="10"/>
  <c r="AP37" i="10"/>
  <c r="AO37" i="10"/>
  <c r="AF37" i="10"/>
  <c r="AE37" i="10"/>
  <c r="AD37" i="10"/>
  <c r="AC37" i="10"/>
  <c r="AB37" i="10"/>
  <c r="AA37" i="10"/>
  <c r="Z37" i="10"/>
  <c r="AY37" i="10" s="1"/>
  <c r="Y37" i="10"/>
  <c r="X37" i="10"/>
  <c r="W37" i="10"/>
  <c r="AR37" i="10" s="1"/>
  <c r="V37" i="10"/>
  <c r="N37" i="10"/>
  <c r="AZ37" i="10" s="1"/>
  <c r="C37" i="10"/>
  <c r="BX36" i="10"/>
  <c r="AP36" i="10"/>
  <c r="AO36" i="10"/>
  <c r="AF36" i="10"/>
  <c r="AE36" i="10"/>
  <c r="AD36" i="10"/>
  <c r="AC36" i="10"/>
  <c r="AB36" i="10"/>
  <c r="AA36" i="10"/>
  <c r="Z36" i="10"/>
  <c r="AU36" i="10" s="1"/>
  <c r="Y36" i="10"/>
  <c r="X36" i="10"/>
  <c r="AW36" i="10" s="1"/>
  <c r="W36" i="10"/>
  <c r="AX36" i="10" s="1"/>
  <c r="V36" i="10"/>
  <c r="N36" i="10"/>
  <c r="AZ36" i="10" s="1"/>
  <c r="C36" i="10"/>
  <c r="BX35" i="10"/>
  <c r="AQ35" i="10"/>
  <c r="AP35" i="10"/>
  <c r="BY35" i="10" s="1"/>
  <c r="AO35" i="10"/>
  <c r="AF35" i="10"/>
  <c r="AE35" i="10"/>
  <c r="AD35" i="10"/>
  <c r="AC35" i="10"/>
  <c r="AB35" i="10"/>
  <c r="AA35" i="10"/>
  <c r="Z35" i="10"/>
  <c r="Y35" i="10"/>
  <c r="X35" i="10"/>
  <c r="AY35" i="10" s="1"/>
  <c r="W35" i="10"/>
  <c r="V35" i="10"/>
  <c r="N35" i="10"/>
  <c r="AZ35" i="10" s="1"/>
  <c r="C35" i="10"/>
  <c r="BX34" i="10"/>
  <c r="AP34" i="10"/>
  <c r="AO34" i="10"/>
  <c r="AF34" i="10"/>
  <c r="AE34" i="10"/>
  <c r="AD34" i="10"/>
  <c r="AC34" i="10"/>
  <c r="AB34" i="10"/>
  <c r="AA34" i="10"/>
  <c r="Z34" i="10"/>
  <c r="Y34" i="10"/>
  <c r="X34" i="10"/>
  <c r="W34" i="10"/>
  <c r="AV34" i="10" s="1"/>
  <c r="V34" i="10"/>
  <c r="O34" i="10"/>
  <c r="P34" i="10" s="1"/>
  <c r="N34" i="10"/>
  <c r="AZ34" i="10" s="1"/>
  <c r="C34" i="10"/>
  <c r="BX33" i="10"/>
  <c r="AP33" i="10"/>
  <c r="AO33" i="10"/>
  <c r="AF33" i="10"/>
  <c r="AE33" i="10"/>
  <c r="AD33" i="10"/>
  <c r="AC33" i="10"/>
  <c r="AB33" i="10"/>
  <c r="AA33" i="10"/>
  <c r="Z33" i="10"/>
  <c r="Y33" i="10"/>
  <c r="X33" i="10"/>
  <c r="W33" i="10"/>
  <c r="AX33" i="10" s="1"/>
  <c r="V33" i="10"/>
  <c r="N33" i="10"/>
  <c r="C33" i="10"/>
  <c r="BX32" i="10"/>
  <c r="AP32" i="10"/>
  <c r="AO32" i="10"/>
  <c r="AF32" i="10"/>
  <c r="AE32" i="10"/>
  <c r="AD32" i="10"/>
  <c r="AC32" i="10"/>
  <c r="AB32" i="10"/>
  <c r="AA32" i="10"/>
  <c r="Z32" i="10"/>
  <c r="AY32" i="10" s="1"/>
  <c r="Y32" i="10"/>
  <c r="X32" i="10"/>
  <c r="W32" i="10"/>
  <c r="AR32" i="10" s="1"/>
  <c r="V32" i="10"/>
  <c r="N32" i="10"/>
  <c r="AZ32" i="10" s="1"/>
  <c r="C32" i="10"/>
  <c r="BX31" i="10"/>
  <c r="AP31" i="10"/>
  <c r="AO31" i="10"/>
  <c r="AF31" i="10"/>
  <c r="AE31" i="10"/>
  <c r="AD31" i="10"/>
  <c r="AC31" i="10"/>
  <c r="AB31" i="10"/>
  <c r="AA31" i="10"/>
  <c r="Z31" i="10"/>
  <c r="Y31" i="10"/>
  <c r="X31" i="10"/>
  <c r="AY31" i="10" s="1"/>
  <c r="W31" i="10"/>
  <c r="AX31" i="10" s="1"/>
  <c r="V31" i="10"/>
  <c r="N31" i="10"/>
  <c r="AZ31" i="10" s="1"/>
  <c r="C31" i="10"/>
  <c r="BX30" i="10"/>
  <c r="AP30" i="10"/>
  <c r="BY30" i="10" s="1"/>
  <c r="AO30" i="10"/>
  <c r="AF30" i="10"/>
  <c r="AE30" i="10"/>
  <c r="AD30" i="10"/>
  <c r="AC30" i="10"/>
  <c r="AB30" i="10"/>
  <c r="AA30" i="10"/>
  <c r="Z30" i="10"/>
  <c r="Y30" i="10"/>
  <c r="X30" i="10"/>
  <c r="AY30" i="10" s="1"/>
  <c r="W30" i="10"/>
  <c r="AS30" i="10" s="1"/>
  <c r="V30" i="10"/>
  <c r="N30" i="10"/>
  <c r="AZ30" i="10" s="1"/>
  <c r="C30" i="10"/>
  <c r="BX29" i="10"/>
  <c r="AP29" i="10"/>
  <c r="AO29" i="10"/>
  <c r="AF29" i="10"/>
  <c r="AE29" i="10"/>
  <c r="AD29" i="10"/>
  <c r="AC29" i="10"/>
  <c r="AB29" i="10"/>
  <c r="AA29" i="10"/>
  <c r="Z29" i="10"/>
  <c r="AW29" i="10" s="1"/>
  <c r="Y29" i="10"/>
  <c r="X29" i="10"/>
  <c r="AU29" i="10" s="1"/>
  <c r="W29" i="10"/>
  <c r="AV29" i="10" s="1"/>
  <c r="V29" i="10"/>
  <c r="N29" i="10"/>
  <c r="AZ29" i="10" s="1"/>
  <c r="C29" i="10"/>
  <c r="BX28" i="10"/>
  <c r="AP28" i="10"/>
  <c r="AO28" i="10"/>
  <c r="AF28" i="10"/>
  <c r="AE28" i="10"/>
  <c r="AD28" i="10"/>
  <c r="AC28" i="10"/>
  <c r="AB28" i="10"/>
  <c r="AA28" i="10"/>
  <c r="Z28" i="10"/>
  <c r="Y28" i="10"/>
  <c r="X28" i="10"/>
  <c r="W28" i="10"/>
  <c r="AX28" i="10" s="1"/>
  <c r="V28" i="10"/>
  <c r="N28" i="10"/>
  <c r="AZ28" i="10" s="1"/>
  <c r="C28" i="10"/>
  <c r="BX27" i="10"/>
  <c r="AP27" i="10"/>
  <c r="AO27" i="10"/>
  <c r="AF27" i="10"/>
  <c r="AE27" i="10"/>
  <c r="AD27" i="10"/>
  <c r="AC27" i="10"/>
  <c r="AB27" i="10"/>
  <c r="AA27" i="10"/>
  <c r="Z27" i="10"/>
  <c r="Y27" i="10"/>
  <c r="X27" i="10"/>
  <c r="AS27" i="10" s="1"/>
  <c r="W27" i="10"/>
  <c r="AT27" i="10" s="1"/>
  <c r="V27" i="10"/>
  <c r="N27" i="10"/>
  <c r="AZ27" i="10" s="1"/>
  <c r="C27" i="10"/>
  <c r="BX26" i="10"/>
  <c r="AP26" i="10"/>
  <c r="AO26" i="10"/>
  <c r="AF26" i="10"/>
  <c r="AE26" i="10"/>
  <c r="AD26" i="10"/>
  <c r="AC26" i="10"/>
  <c r="AB26" i="10"/>
  <c r="AA26" i="10"/>
  <c r="Z26" i="10"/>
  <c r="Y26" i="10"/>
  <c r="X26" i="10"/>
  <c r="AY26" i="10" s="1"/>
  <c r="W26" i="10"/>
  <c r="AR26" i="10" s="1"/>
  <c r="V26" i="10"/>
  <c r="N26" i="10"/>
  <c r="AZ26" i="10" s="1"/>
  <c r="C26" i="10"/>
  <c r="BX25" i="10"/>
  <c r="AP25" i="10"/>
  <c r="BY25" i="10" s="1"/>
  <c r="AO25" i="10"/>
  <c r="AF25" i="10"/>
  <c r="AE25" i="10"/>
  <c r="AD25" i="10"/>
  <c r="AC25" i="10"/>
  <c r="AB25" i="10"/>
  <c r="AA25" i="10"/>
  <c r="Z25" i="10"/>
  <c r="AU25" i="10" s="1"/>
  <c r="Y25" i="10"/>
  <c r="X25" i="10"/>
  <c r="W25" i="10"/>
  <c r="AS25" i="10" s="1"/>
  <c r="V25" i="10"/>
  <c r="N25" i="10"/>
  <c r="O25" i="10" s="1"/>
  <c r="P25" i="10" s="1"/>
  <c r="C25" i="10"/>
  <c r="BX24" i="10"/>
  <c r="AP24" i="10"/>
  <c r="AO24" i="10"/>
  <c r="AF24" i="10"/>
  <c r="AE24" i="10"/>
  <c r="AD24" i="10"/>
  <c r="AC24" i="10"/>
  <c r="AB24" i="10"/>
  <c r="AA24" i="10"/>
  <c r="Z24" i="10"/>
  <c r="Y24" i="10"/>
  <c r="X24" i="10"/>
  <c r="W24" i="10"/>
  <c r="AV24" i="10" s="1"/>
  <c r="V24" i="10"/>
  <c r="N24" i="10"/>
  <c r="O24" i="10" s="1"/>
  <c r="P24" i="10" s="1"/>
  <c r="C24" i="10"/>
  <c r="BX23" i="10"/>
  <c r="AQ23" i="10"/>
  <c r="BZ23" i="10" s="1"/>
  <c r="AP23" i="10"/>
  <c r="AO23" i="10"/>
  <c r="AF23" i="10"/>
  <c r="AE23" i="10"/>
  <c r="AD23" i="10"/>
  <c r="AC23" i="10"/>
  <c r="AB23" i="10"/>
  <c r="AA23" i="10"/>
  <c r="Z23" i="10"/>
  <c r="Y23" i="10"/>
  <c r="X23" i="10"/>
  <c r="W23" i="10"/>
  <c r="V23" i="10"/>
  <c r="O23" i="10"/>
  <c r="N23" i="10"/>
  <c r="AZ23" i="10" s="1"/>
  <c r="C23" i="10"/>
  <c r="BX22" i="10"/>
  <c r="AP22" i="10"/>
  <c r="AO22" i="10"/>
  <c r="AF22" i="10"/>
  <c r="AE22" i="10"/>
  <c r="AD22" i="10"/>
  <c r="AC22" i="10"/>
  <c r="AB22" i="10"/>
  <c r="AA22" i="10"/>
  <c r="Z22" i="10"/>
  <c r="Y22" i="10"/>
  <c r="X22" i="10"/>
  <c r="AY22" i="10" s="1"/>
  <c r="W22" i="10"/>
  <c r="AQ22" i="10" s="1"/>
  <c r="V22" i="10"/>
  <c r="O22" i="10"/>
  <c r="P22" i="10" s="1"/>
  <c r="N22" i="10"/>
  <c r="C22" i="10"/>
  <c r="BX21" i="10"/>
  <c r="AP21" i="10"/>
  <c r="AO21" i="10"/>
  <c r="AF21" i="10"/>
  <c r="AE21" i="10"/>
  <c r="AD21" i="10"/>
  <c r="AC21" i="10"/>
  <c r="AB21" i="10"/>
  <c r="AY21" i="10" s="1"/>
  <c r="AA21" i="10"/>
  <c r="Z21" i="10"/>
  <c r="Y21" i="10"/>
  <c r="X21" i="10"/>
  <c r="W21" i="10"/>
  <c r="AU21" i="10" s="1"/>
  <c r="V21" i="10"/>
  <c r="N21" i="10"/>
  <c r="O21" i="10" s="1"/>
  <c r="P21" i="10" s="1"/>
  <c r="Q21" i="10" s="1"/>
  <c r="R21" i="10" s="1"/>
  <c r="C21" i="10"/>
  <c r="BX20" i="10"/>
  <c r="AP20" i="10"/>
  <c r="BY20" i="10" s="1"/>
  <c r="AO20" i="10"/>
  <c r="AF20" i="10"/>
  <c r="AE20" i="10"/>
  <c r="AD20" i="10"/>
  <c r="AC20" i="10"/>
  <c r="AB20" i="10"/>
  <c r="AA20" i="10"/>
  <c r="Z20" i="10"/>
  <c r="Y20" i="10"/>
  <c r="X20" i="10"/>
  <c r="AU20" i="10" s="1"/>
  <c r="W20" i="10"/>
  <c r="AS20" i="10" s="1"/>
  <c r="V20" i="10"/>
  <c r="N20" i="10"/>
  <c r="AZ20" i="10" s="1"/>
  <c r="C20" i="10"/>
  <c r="BX19" i="10"/>
  <c r="AP19" i="10"/>
  <c r="AO19" i="10"/>
  <c r="AF19" i="10"/>
  <c r="AE19" i="10"/>
  <c r="AD19" i="10"/>
  <c r="AC19" i="10"/>
  <c r="AB19" i="10"/>
  <c r="AA19" i="10"/>
  <c r="Z19" i="10"/>
  <c r="AY19" i="10" s="1"/>
  <c r="Y19" i="10"/>
  <c r="X19" i="10"/>
  <c r="W19" i="10"/>
  <c r="AU19" i="10" s="1"/>
  <c r="V19" i="10"/>
  <c r="N19" i="10"/>
  <c r="AG19" i="10" s="1"/>
  <c r="C19" i="10"/>
  <c r="BY18" i="10"/>
  <c r="BX18" i="10"/>
  <c r="AP18" i="10"/>
  <c r="AO18" i="10"/>
  <c r="AF18" i="10"/>
  <c r="AE18" i="10"/>
  <c r="AD18" i="10"/>
  <c r="AC18" i="10"/>
  <c r="AB18" i="10"/>
  <c r="AA18" i="10"/>
  <c r="Z18" i="10"/>
  <c r="Y18" i="10"/>
  <c r="X18" i="10"/>
  <c r="W18" i="10"/>
  <c r="AS18" i="10" s="1"/>
  <c r="V18" i="10"/>
  <c r="N18" i="10"/>
  <c r="O18" i="10" s="1"/>
  <c r="C18" i="10"/>
  <c r="BX17" i="10"/>
  <c r="AP17" i="10"/>
  <c r="AO17" i="10"/>
  <c r="AF17" i="10"/>
  <c r="AE17" i="10"/>
  <c r="AD17" i="10"/>
  <c r="AC17" i="10"/>
  <c r="AB17" i="10"/>
  <c r="AA17" i="10"/>
  <c r="Z17" i="10"/>
  <c r="AX17" i="10" s="1"/>
  <c r="Y17" i="10"/>
  <c r="X17" i="10"/>
  <c r="AR17" i="10" s="1"/>
  <c r="W17" i="10"/>
  <c r="AU17" i="10" s="1"/>
  <c r="V17" i="10"/>
  <c r="N17" i="10"/>
  <c r="AZ17" i="10" s="1"/>
  <c r="C17" i="10"/>
  <c r="BX16" i="10"/>
  <c r="AP16" i="10"/>
  <c r="AO16" i="10"/>
  <c r="AF16" i="10"/>
  <c r="AE16" i="10"/>
  <c r="AD16" i="10"/>
  <c r="AC16" i="10"/>
  <c r="AB16" i="10"/>
  <c r="AA16" i="10"/>
  <c r="Z16" i="10"/>
  <c r="Y16" i="10"/>
  <c r="X16" i="10"/>
  <c r="W16" i="10"/>
  <c r="AX16" i="10" s="1"/>
  <c r="V16" i="10"/>
  <c r="N16" i="10"/>
  <c r="AZ16" i="10" s="1"/>
  <c r="C16" i="10"/>
  <c r="BX15" i="10"/>
  <c r="AP15" i="10"/>
  <c r="BY15" i="10" s="1"/>
  <c r="AO15" i="10"/>
  <c r="AF15" i="10"/>
  <c r="AE15" i="10"/>
  <c r="AD15" i="10"/>
  <c r="AC15" i="10"/>
  <c r="AB15" i="10"/>
  <c r="AA15" i="10"/>
  <c r="Z15" i="10"/>
  <c r="Y15" i="10"/>
  <c r="AY15" i="10" s="1"/>
  <c r="X15" i="10"/>
  <c r="AX15" i="10" s="1"/>
  <c r="W15" i="10"/>
  <c r="AQ15" i="10" s="1"/>
  <c r="BZ15" i="10" s="1"/>
  <c r="V15" i="10"/>
  <c r="N15" i="10"/>
  <c r="O15" i="10" s="1"/>
  <c r="C15" i="10"/>
  <c r="BX14" i="10"/>
  <c r="AP14" i="10"/>
  <c r="AO14" i="10"/>
  <c r="AF14" i="10"/>
  <c r="AE14" i="10"/>
  <c r="AD14" i="10"/>
  <c r="AC14" i="10"/>
  <c r="AB14" i="10"/>
  <c r="AA14" i="10"/>
  <c r="Z14" i="10"/>
  <c r="Y14" i="10"/>
  <c r="X14" i="10"/>
  <c r="W14" i="10"/>
  <c r="AX14" i="10" s="1"/>
  <c r="V14" i="10"/>
  <c r="N14" i="10"/>
  <c r="O14" i="10" s="1"/>
  <c r="C14" i="10"/>
  <c r="BX13" i="10"/>
  <c r="AP13" i="10"/>
  <c r="AO13" i="10"/>
  <c r="AF13" i="10"/>
  <c r="AE13" i="10"/>
  <c r="AD13" i="10"/>
  <c r="AC13" i="10"/>
  <c r="AB13" i="10"/>
  <c r="AV13" i="10" s="1"/>
  <c r="AA13" i="10"/>
  <c r="Z13" i="10"/>
  <c r="Y13" i="10"/>
  <c r="X13" i="10"/>
  <c r="W13" i="10"/>
  <c r="AY13" i="10" s="1"/>
  <c r="V13" i="10"/>
  <c r="N13" i="10"/>
  <c r="AZ13" i="10" s="1"/>
  <c r="C13" i="10"/>
  <c r="BX12" i="10"/>
  <c r="AP12" i="10"/>
  <c r="BY12" i="10" s="1"/>
  <c r="AO12" i="10"/>
  <c r="AF12" i="10"/>
  <c r="AE12" i="10"/>
  <c r="AD12" i="10"/>
  <c r="AC12" i="10"/>
  <c r="AB12" i="10"/>
  <c r="AA12" i="10"/>
  <c r="Z12" i="10"/>
  <c r="Y12" i="10"/>
  <c r="X12" i="10"/>
  <c r="AR12" i="10" s="1"/>
  <c r="W12" i="10"/>
  <c r="AU12" i="10" s="1"/>
  <c r="V12" i="10"/>
  <c r="N12" i="10"/>
  <c r="AZ12" i="10" s="1"/>
  <c r="C12" i="10"/>
  <c r="BX11" i="10"/>
  <c r="AP11" i="10"/>
  <c r="AO11" i="10"/>
  <c r="AF11" i="10"/>
  <c r="AE11" i="10"/>
  <c r="AD11" i="10"/>
  <c r="AC11" i="10"/>
  <c r="AB11" i="10"/>
  <c r="AA11" i="10"/>
  <c r="Z11" i="10"/>
  <c r="AT11" i="10" s="1"/>
  <c r="Y11" i="10"/>
  <c r="X11" i="10"/>
  <c r="W11" i="10"/>
  <c r="AY11" i="10" s="1"/>
  <c r="V11" i="10"/>
  <c r="O11" i="10"/>
  <c r="P11" i="10" s="1"/>
  <c r="Q11" i="10" s="1"/>
  <c r="AJ11" i="10" s="1"/>
  <c r="N11" i="10"/>
  <c r="AZ11" i="10" s="1"/>
  <c r="C11" i="10"/>
  <c r="BX10" i="10"/>
  <c r="AP10" i="10"/>
  <c r="BY10" i="10" s="1"/>
  <c r="AO10" i="10"/>
  <c r="AF10" i="10"/>
  <c r="AE10" i="10"/>
  <c r="AD10" i="10"/>
  <c r="AC10" i="10"/>
  <c r="AB10" i="10"/>
  <c r="AA10" i="10"/>
  <c r="Z10" i="10"/>
  <c r="Y10" i="10"/>
  <c r="X10" i="10"/>
  <c r="W10" i="10"/>
  <c r="AQ10" i="10" s="1"/>
  <c r="BZ10" i="10" s="1"/>
  <c r="V10" i="10"/>
  <c r="N10" i="10"/>
  <c r="O10" i="10" s="1"/>
  <c r="C10" i="10"/>
  <c r="BX9" i="10"/>
  <c r="AP9" i="10"/>
  <c r="AO9" i="10"/>
  <c r="AF9" i="10"/>
  <c r="AE9" i="10"/>
  <c r="AD9" i="10"/>
  <c r="AC9" i="10"/>
  <c r="AB9" i="10"/>
  <c r="AA9" i="10"/>
  <c r="Z9" i="10"/>
  <c r="Y9" i="10"/>
  <c r="X9" i="10"/>
  <c r="W9" i="10"/>
  <c r="AX9" i="10" s="1"/>
  <c r="V9" i="10"/>
  <c r="N9" i="10"/>
  <c r="AZ9" i="10" s="1"/>
  <c r="C9" i="10"/>
  <c r="BX8" i="10"/>
  <c r="AP8" i="10"/>
  <c r="AO8" i="10"/>
  <c r="AF8" i="10"/>
  <c r="AE8" i="10"/>
  <c r="AD8" i="10"/>
  <c r="AC8" i="10"/>
  <c r="AB8" i="10"/>
  <c r="AV8" i="10" s="1"/>
  <c r="AA8" i="10"/>
  <c r="Z8" i="10"/>
  <c r="Y8" i="10"/>
  <c r="X8" i="10"/>
  <c r="AS8" i="10" s="1"/>
  <c r="W8" i="10"/>
  <c r="AY8" i="10" s="1"/>
  <c r="V8" i="10"/>
  <c r="N8" i="10"/>
  <c r="AZ8" i="10" s="1"/>
  <c r="C8" i="10"/>
  <c r="BX7" i="10"/>
  <c r="AP7" i="10"/>
  <c r="AO7" i="10"/>
  <c r="AF7" i="10"/>
  <c r="AE7" i="10"/>
  <c r="AD7" i="10"/>
  <c r="AC7" i="10"/>
  <c r="AB7" i="10"/>
  <c r="AA7" i="10"/>
  <c r="Z7" i="10"/>
  <c r="Y7" i="10"/>
  <c r="X7" i="10"/>
  <c r="W7" i="10"/>
  <c r="AT7" i="10" s="1"/>
  <c r="V7" i="10"/>
  <c r="O7" i="10"/>
  <c r="P7" i="10" s="1"/>
  <c r="N7" i="10"/>
  <c r="C7" i="10"/>
  <c r="BX6" i="10"/>
  <c r="AS6" i="10"/>
  <c r="AP6" i="10"/>
  <c r="AO6" i="10"/>
  <c r="AF6" i="10"/>
  <c r="AE6" i="10"/>
  <c r="AD6" i="10"/>
  <c r="AC6" i="10"/>
  <c r="AB6" i="10"/>
  <c r="AA6" i="10"/>
  <c r="Z6" i="10"/>
  <c r="AY6" i="10" s="1"/>
  <c r="Y6" i="10"/>
  <c r="X6" i="10"/>
  <c r="W6" i="10"/>
  <c r="AX6" i="10" s="1"/>
  <c r="V6" i="10"/>
  <c r="N6" i="10"/>
  <c r="AZ6" i="10" s="1"/>
  <c r="C6" i="10"/>
  <c r="BX5" i="10"/>
  <c r="AP5" i="10"/>
  <c r="BY5" i="10" s="1"/>
  <c r="AO5" i="10"/>
  <c r="AF5" i="10"/>
  <c r="AE5" i="10"/>
  <c r="AD5" i="10"/>
  <c r="AC5" i="10"/>
  <c r="AB5" i="10"/>
  <c r="AA5" i="10"/>
  <c r="Z5" i="10"/>
  <c r="AY5" i="10" s="1"/>
  <c r="Y5" i="10"/>
  <c r="AU5" i="10" s="1"/>
  <c r="X5" i="10"/>
  <c r="AX5" i="10" s="1"/>
  <c r="W5" i="10"/>
  <c r="AT5" i="10" s="1"/>
  <c r="V5" i="10"/>
  <c r="N5" i="10"/>
  <c r="AZ5" i="10" s="1"/>
  <c r="C5" i="10"/>
  <c r="BX4" i="10"/>
  <c r="AP4" i="10"/>
  <c r="AO4" i="10"/>
  <c r="AF4" i="10"/>
  <c r="AE4" i="10"/>
  <c r="AD4" i="10"/>
  <c r="AC4" i="10"/>
  <c r="AB4" i="10"/>
  <c r="AA4" i="10"/>
  <c r="Z4" i="10"/>
  <c r="Y4" i="10"/>
  <c r="X4" i="10"/>
  <c r="W4" i="10"/>
  <c r="AW4" i="10" s="1"/>
  <c r="V4" i="10"/>
  <c r="N4" i="10"/>
  <c r="AZ4" i="10" s="1"/>
  <c r="C4" i="10"/>
  <c r="BX3" i="10"/>
  <c r="AP3" i="10"/>
  <c r="BY3" i="10" s="1"/>
  <c r="AO3" i="10"/>
  <c r="AF3" i="10"/>
  <c r="AE3" i="10"/>
  <c r="AD3" i="10"/>
  <c r="AC3" i="10"/>
  <c r="AB3" i="10"/>
  <c r="AA3" i="10"/>
  <c r="Z3" i="10"/>
  <c r="Y3" i="10"/>
  <c r="X3" i="10"/>
  <c r="W3" i="10"/>
  <c r="AX3" i="10" s="1"/>
  <c r="V3" i="10"/>
  <c r="O3" i="10"/>
  <c r="P3" i="10" s="1"/>
  <c r="N3" i="10"/>
  <c r="AZ3" i="10" s="1"/>
  <c r="C3" i="10"/>
  <c r="BX1" i="10"/>
  <c r="AO1" i="10"/>
  <c r="V1" i="10"/>
  <c r="C1" i="10"/>
  <c r="B5" i="9"/>
  <c r="E61" i="6" l="1"/>
  <c r="P18" i="10"/>
  <c r="AH18" i="10"/>
  <c r="O9" i="10"/>
  <c r="P9" i="10" s="1"/>
  <c r="AR10" i="10"/>
  <c r="CA10" i="10" s="1"/>
  <c r="AR15" i="10"/>
  <c r="CA15" i="10" s="1"/>
  <c r="AQ28" i="10"/>
  <c r="O32" i="10"/>
  <c r="P32" i="10" s="1"/>
  <c r="AU32" i="10"/>
  <c r="AY34" i="10"/>
  <c r="O37" i="10"/>
  <c r="P37" i="10" s="1"/>
  <c r="AW41" i="10"/>
  <c r="AY42" i="10"/>
  <c r="O43" i="10"/>
  <c r="P43" i="10" s="1"/>
  <c r="AS10" i="10"/>
  <c r="AS15" i="10"/>
  <c r="AQ24" i="10"/>
  <c r="AY28" i="10"/>
  <c r="AQ38" i="10"/>
  <c r="O6" i="10"/>
  <c r="P6" i="10" s="1"/>
  <c r="Q6" i="10" s="1"/>
  <c r="AQ19" i="10"/>
  <c r="BZ19" i="10" s="1"/>
  <c r="AS24" i="10"/>
  <c r="O28" i="10"/>
  <c r="P28" i="10" s="1"/>
  <c r="AQ33" i="10"/>
  <c r="AW38" i="10"/>
  <c r="AW42" i="10"/>
  <c r="AQ6" i="10"/>
  <c r="AQ16" i="10"/>
  <c r="O19" i="10"/>
  <c r="P19" i="10" s="1"/>
  <c r="Q19" i="10" s="1"/>
  <c r="R19" i="10" s="1"/>
  <c r="AS19" i="10"/>
  <c r="AY24" i="10"/>
  <c r="AQ29" i="10"/>
  <c r="AV32" i="10"/>
  <c r="AZ33" i="10"/>
  <c r="AW33" i="10"/>
  <c r="O38" i="10"/>
  <c r="P38" i="10" s="1"/>
  <c r="O44" i="10"/>
  <c r="P44" i="10" s="1"/>
  <c r="AX10" i="10"/>
  <c r="AR16" i="10"/>
  <c r="AS29" i="10"/>
  <c r="O33" i="10"/>
  <c r="P33" i="10" s="1"/>
  <c r="AQ39" i="10"/>
  <c r="AS46" i="10"/>
  <c r="AS11" i="10"/>
  <c r="O16" i="10"/>
  <c r="AH16" i="10" s="1"/>
  <c r="AQ25" i="10"/>
  <c r="AW28" i="10"/>
  <c r="O29" i="10"/>
  <c r="P29" i="10" s="1"/>
  <c r="AY29" i="10"/>
  <c r="AQ34" i="10"/>
  <c r="AW39" i="10"/>
  <c r="AT44" i="10"/>
  <c r="AZ45" i="10"/>
  <c r="AQ7" i="10"/>
  <c r="AY10" i="10"/>
  <c r="AQ20" i="10"/>
  <c r="AU24" i="10"/>
  <c r="AW34" i="10"/>
  <c r="O39" i="10"/>
  <c r="P39" i="10" s="1"/>
  <c r="O45" i="10"/>
  <c r="P45" i="10" s="1"/>
  <c r="AQ47" i="10"/>
  <c r="BZ47" i="10" s="1"/>
  <c r="AZ7" i="10"/>
  <c r="AS7" i="10"/>
  <c r="AQ17" i="10"/>
  <c r="AQ30" i="10"/>
  <c r="AS33" i="10"/>
  <c r="AS47" i="10"/>
  <c r="AQ3" i="10"/>
  <c r="BZ3" i="10" s="1"/>
  <c r="AV7" i="10"/>
  <c r="AQ12" i="10"/>
  <c r="AY16" i="10"/>
  <c r="O17" i="10"/>
  <c r="P17" i="10" s="1"/>
  <c r="Q17" i="10" s="1"/>
  <c r="AS17" i="10"/>
  <c r="O20" i="10"/>
  <c r="P20" i="10" s="1"/>
  <c r="AY45" i="10"/>
  <c r="AX46" i="10"/>
  <c r="AW7" i="10"/>
  <c r="O12" i="10"/>
  <c r="P12" i="10" s="1"/>
  <c r="Q12" i="10" s="1"/>
  <c r="AS12" i="10"/>
  <c r="AT17" i="10"/>
  <c r="AQ26" i="10"/>
  <c r="O30" i="10"/>
  <c r="P30" i="10" s="1"/>
  <c r="AX4" i="10"/>
  <c r="AT12" i="10"/>
  <c r="AQ21" i="10"/>
  <c r="O26" i="10"/>
  <c r="P26" i="10" s="1"/>
  <c r="Q26" i="10" s="1"/>
  <c r="AU26" i="10"/>
  <c r="AQ31" i="10"/>
  <c r="AU34" i="10"/>
  <c r="O35" i="10"/>
  <c r="P35" i="10" s="1"/>
  <c r="AQ36" i="10"/>
  <c r="AZ41" i="10"/>
  <c r="AY4" i="10"/>
  <c r="AQ8" i="10"/>
  <c r="AW26" i="10"/>
  <c r="AU31" i="10"/>
  <c r="AS36" i="10"/>
  <c r="AX40" i="10"/>
  <c r="O41" i="10"/>
  <c r="P41" i="10" s="1"/>
  <c r="AQ42" i="10"/>
  <c r="BZ42" i="10" s="1"/>
  <c r="AW46" i="10"/>
  <c r="AX47" i="10"/>
  <c r="O48" i="10"/>
  <c r="P48" i="10" s="1"/>
  <c r="O4" i="10"/>
  <c r="AH4" i="10" s="1"/>
  <c r="AQ5" i="10"/>
  <c r="BZ5" i="10" s="1"/>
  <c r="AU8" i="10"/>
  <c r="O31" i="10"/>
  <c r="P31" i="10" s="1"/>
  <c r="AW31" i="10"/>
  <c r="AX35" i="10"/>
  <c r="O36" i="10"/>
  <c r="P36" i="10" s="1"/>
  <c r="AY36" i="10"/>
  <c r="AS42" i="10"/>
  <c r="AR5" i="10"/>
  <c r="AU7" i="10"/>
  <c r="O8" i="10"/>
  <c r="P8" i="10" s="1"/>
  <c r="AU13" i="10"/>
  <c r="AQ27" i="10"/>
  <c r="AY33" i="10"/>
  <c r="AX41" i="10"/>
  <c r="AW47" i="10"/>
  <c r="AY48" i="10"/>
  <c r="AS5" i="10"/>
  <c r="AY9" i="10"/>
  <c r="AY14" i="10"/>
  <c r="AW18" i="10"/>
  <c r="AW27" i="10"/>
  <c r="AQ32" i="10"/>
  <c r="BZ32" i="10" s="1"/>
  <c r="AQ37" i="10"/>
  <c r="BZ37" i="10" s="1"/>
  <c r="AV41" i="10"/>
  <c r="AQ43" i="10"/>
  <c r="BZ43" i="10" s="1"/>
  <c r="AT49" i="10"/>
  <c r="O13" i="10"/>
  <c r="P13" i="10" s="1"/>
  <c r="O27" i="10"/>
  <c r="P27" i="10" s="1"/>
  <c r="Q27" i="10" s="1"/>
  <c r="AS32" i="10"/>
  <c r="CF32" i="10" s="1"/>
  <c r="AS37" i="10"/>
  <c r="CB37" i="10" s="1"/>
  <c r="AW43" i="10"/>
  <c r="AY50" i="10"/>
  <c r="Q8" i="10"/>
  <c r="AI8" i="10"/>
  <c r="CC12" i="10"/>
  <c r="CD12" i="10"/>
  <c r="Q13" i="10"/>
  <c r="AI13" i="10"/>
  <c r="Q9" i="10"/>
  <c r="AI9" i="10"/>
  <c r="P14" i="10"/>
  <c r="AH14" i="10"/>
  <c r="CC17" i="10"/>
  <c r="CB17" i="10"/>
  <c r="CD17" i="10"/>
  <c r="P10" i="10"/>
  <c r="AH10" i="10"/>
  <c r="P15" i="10"/>
  <c r="AH15" i="10"/>
  <c r="CA17" i="10"/>
  <c r="Q7" i="10"/>
  <c r="AI7" i="10"/>
  <c r="CB12" i="10"/>
  <c r="R17" i="10"/>
  <c r="AJ17" i="10"/>
  <c r="Q3" i="10"/>
  <c r="AI3" i="10"/>
  <c r="R12" i="10"/>
  <c r="AJ12" i="10"/>
  <c r="CB10" i="10"/>
  <c r="CB15" i="10"/>
  <c r="Q31" i="10"/>
  <c r="AI31" i="10"/>
  <c r="P49" i="10"/>
  <c r="AH49" i="10"/>
  <c r="AR3" i="10"/>
  <c r="CA3" i="10"/>
  <c r="AG4" i="10"/>
  <c r="BA4" i="10" s="1"/>
  <c r="CC5" i="10"/>
  <c r="AX7" i="10"/>
  <c r="BY8" i="10"/>
  <c r="AG9" i="10"/>
  <c r="BA9" i="10" s="1"/>
  <c r="AT10" i="10"/>
  <c r="R11" i="10"/>
  <c r="AV12" i="10"/>
  <c r="CE12" i="10" s="1"/>
  <c r="BY13" i="10"/>
  <c r="AG14" i="10"/>
  <c r="BA14" i="10" s="1"/>
  <c r="AZ14" i="10"/>
  <c r="AT15" i="10"/>
  <c r="CC15" i="10"/>
  <c r="P16" i="10"/>
  <c r="AV17" i="10"/>
  <c r="CF17" i="10" s="1"/>
  <c r="AY18" i="10"/>
  <c r="AI20" i="10"/>
  <c r="CA32" i="10"/>
  <c r="CA37" i="10"/>
  <c r="P42" i="10"/>
  <c r="AH42" i="10"/>
  <c r="P50" i="10"/>
  <c r="AH50" i="10"/>
  <c r="CD5" i="10"/>
  <c r="AY7" i="10"/>
  <c r="BZ8" i="10"/>
  <c r="AH9" i="10"/>
  <c r="AU10" i="10"/>
  <c r="AW12" i="10"/>
  <c r="AQ13" i="10"/>
  <c r="CB13" i="10" s="1"/>
  <c r="AU15" i="10"/>
  <c r="AW17" i="10"/>
  <c r="AX19" i="10"/>
  <c r="Q20" i="10"/>
  <c r="AX21" i="10"/>
  <c r="AW21" i="10"/>
  <c r="P23" i="10"/>
  <c r="AH23" i="10"/>
  <c r="AS3" i="10"/>
  <c r="AT3" i="10"/>
  <c r="P4" i="10"/>
  <c r="AV5" i="10"/>
  <c r="CE5" i="10"/>
  <c r="BY6" i="10"/>
  <c r="AG7" i="10"/>
  <c r="BB7" i="10" s="1"/>
  <c r="AR8" i="10"/>
  <c r="CA8" i="10" s="1"/>
  <c r="AV10" i="10"/>
  <c r="BY11" i="10"/>
  <c r="AX12" i="10"/>
  <c r="AR13" i="10"/>
  <c r="CF13" i="10" s="1"/>
  <c r="AV15" i="10"/>
  <c r="AV21" i="10"/>
  <c r="CB42" i="10"/>
  <c r="AU3" i="10"/>
  <c r="AW5" i="10"/>
  <c r="CG5" i="10" s="1"/>
  <c r="CF5" i="10"/>
  <c r="BZ6" i="10"/>
  <c r="AH7" i="10"/>
  <c r="AW10" i="10"/>
  <c r="AQ11" i="10"/>
  <c r="BZ11" i="10" s="1"/>
  <c r="AY12" i="10"/>
  <c r="AS13" i="10"/>
  <c r="AW15" i="10"/>
  <c r="AY17" i="10"/>
  <c r="AW19" i="10"/>
  <c r="AX20" i="10"/>
  <c r="AX23" i="10"/>
  <c r="AZ24" i="10"/>
  <c r="Q32" i="10"/>
  <c r="AI32" i="10"/>
  <c r="Q37" i="10"/>
  <c r="AI37" i="10"/>
  <c r="AI43" i="10"/>
  <c r="Q43" i="10"/>
  <c r="CB5" i="10"/>
  <c r="Q36" i="10"/>
  <c r="AI36" i="10"/>
  <c r="AV3" i="10"/>
  <c r="AR6" i="10"/>
  <c r="CA6" i="10"/>
  <c r="AT8" i="10"/>
  <c r="CC8" i="10" s="1"/>
  <c r="CG10" i="10"/>
  <c r="AR11" i="10"/>
  <c r="CA11" i="10"/>
  <c r="AG12" i="10"/>
  <c r="AT13" i="10"/>
  <c r="BY16" i="10"/>
  <c r="AG17" i="10"/>
  <c r="BA17" i="10" s="1"/>
  <c r="AY20" i="10"/>
  <c r="AW20" i="10"/>
  <c r="AT20" i="10"/>
  <c r="CI20" i="10" s="1"/>
  <c r="AR20" i="10"/>
  <c r="CB20" i="10" s="1"/>
  <c r="AY23" i="10"/>
  <c r="AS23" i="10"/>
  <c r="Q24" i="10"/>
  <c r="AI24" i="10"/>
  <c r="AH12" i="10"/>
  <c r="BZ16" i="10"/>
  <c r="AH17" i="10"/>
  <c r="BB17" i="10" s="1"/>
  <c r="BA19" i="10"/>
  <c r="AI28" i="10"/>
  <c r="Q28" i="10"/>
  <c r="CB32" i="10"/>
  <c r="AG5" i="10"/>
  <c r="BY9" i="10"/>
  <c r="AG10" i="10"/>
  <c r="BA10" i="10" s="1"/>
  <c r="AZ10" i="10"/>
  <c r="AI12" i="10"/>
  <c r="BY14" i="10"/>
  <c r="AG15" i="10"/>
  <c r="BA15" i="10" s="1"/>
  <c r="AZ15" i="10"/>
  <c r="CA16" i="10"/>
  <c r="AI17" i="10"/>
  <c r="AI38" i="10"/>
  <c r="Q38" i="10"/>
  <c r="Q44" i="10"/>
  <c r="AI44" i="10"/>
  <c r="AQ4" i="10"/>
  <c r="CF4" i="10" s="1"/>
  <c r="BZ4" i="10"/>
  <c r="O5" i="10"/>
  <c r="AU6" i="10"/>
  <c r="AW8" i="10"/>
  <c r="AQ9" i="10"/>
  <c r="BZ9" i="10" s="1"/>
  <c r="AU11" i="10"/>
  <c r="AW13" i="10"/>
  <c r="AQ14" i="10"/>
  <c r="CI14" i="10" s="1"/>
  <c r="BZ14" i="10"/>
  <c r="AS16" i="10"/>
  <c r="CB16" i="10" s="1"/>
  <c r="BZ20" i="10"/>
  <c r="AI33" i="10"/>
  <c r="Q33" i="10"/>
  <c r="AW3" i="10"/>
  <c r="AT6" i="10"/>
  <c r="CD6" i="10" s="1"/>
  <c r="AY3" i="10"/>
  <c r="AG3" i="10"/>
  <c r="BB3" i="10" s="1"/>
  <c r="AR4" i="10"/>
  <c r="AV6" i="10"/>
  <c r="BY7" i="10"/>
  <c r="AX8" i="10"/>
  <c r="AR9" i="10"/>
  <c r="CF9" i="10" s="1"/>
  <c r="AV11" i="10"/>
  <c r="AX13" i="10"/>
  <c r="CJ13" i="10" s="1"/>
  <c r="AR14" i="10"/>
  <c r="AT16" i="10"/>
  <c r="AZ25" i="10"/>
  <c r="Q29" i="10"/>
  <c r="AI29" i="10"/>
  <c r="AK21" i="10"/>
  <c r="BY4" i="10"/>
  <c r="AH3" i="10"/>
  <c r="AS4" i="10"/>
  <c r="AW6" i="10"/>
  <c r="BZ7" i="10"/>
  <c r="AS9" i="10"/>
  <c r="AW11" i="10"/>
  <c r="CF11" i="10"/>
  <c r="AS14" i="10"/>
  <c r="AU16" i="10"/>
  <c r="AZ18" i="10"/>
  <c r="AG18" i="10"/>
  <c r="BA18" i="10" s="1"/>
  <c r="AZ22" i="10"/>
  <c r="AW22" i="10"/>
  <c r="Q25" i="10"/>
  <c r="AI25" i="10"/>
  <c r="Q39" i="10"/>
  <c r="AI39" i="10"/>
  <c r="Q45" i="10"/>
  <c r="AI45" i="10"/>
  <c r="P46" i="10"/>
  <c r="AH46" i="10"/>
  <c r="CI5" i="10"/>
  <c r="BA3" i="10"/>
  <c r="AT4" i="10"/>
  <c r="AR7" i="10"/>
  <c r="CC7" i="10" s="1"/>
  <c r="AG8" i="10"/>
  <c r="AT9" i="10"/>
  <c r="AX11" i="10"/>
  <c r="CG11" i="10" s="1"/>
  <c r="AG13" i="10"/>
  <c r="BA13" i="10" s="1"/>
  <c r="AT14" i="10"/>
  <c r="CC14" i="10"/>
  <c r="AV16" i="10"/>
  <c r="BY17" i="10"/>
  <c r="Q22" i="10"/>
  <c r="AI22" i="10"/>
  <c r="Q34" i="10"/>
  <c r="AI34" i="10"/>
  <c r="AK19" i="10"/>
  <c r="AH8" i="10"/>
  <c r="AU9" i="10"/>
  <c r="CD9" i="10"/>
  <c r="BZ12" i="10"/>
  <c r="AH13" i="10"/>
  <c r="AU14" i="10"/>
  <c r="AW16" i="10"/>
  <c r="BZ17" i="10"/>
  <c r="BB18" i="10"/>
  <c r="AI18" i="10"/>
  <c r="AH21" i="10"/>
  <c r="AX25" i="10"/>
  <c r="P47" i="10"/>
  <c r="AH47" i="10"/>
  <c r="AU4" i="10"/>
  <c r="AV4" i="10"/>
  <c r="AG6" i="10"/>
  <c r="AV9" i="10"/>
  <c r="AG11" i="10"/>
  <c r="BA11" i="10" s="1"/>
  <c r="CA12" i="10"/>
  <c r="AV14" i="10"/>
  <c r="Q18" i="10"/>
  <c r="AQ18" i="10"/>
  <c r="AH19" i="10"/>
  <c r="BB19" i="10" s="1"/>
  <c r="AJ21" i="10"/>
  <c r="AT22" i="10"/>
  <c r="BZ22" i="10"/>
  <c r="AY25" i="10"/>
  <c r="Q30" i="10"/>
  <c r="AI30" i="10"/>
  <c r="Q40" i="10"/>
  <c r="AI40" i="10"/>
  <c r="AH6" i="10"/>
  <c r="AW9" i="10"/>
  <c r="AH11" i="10"/>
  <c r="AW14" i="10"/>
  <c r="AZ19" i="10"/>
  <c r="AJ19" i="10"/>
  <c r="AH20" i="10"/>
  <c r="AZ21" i="10"/>
  <c r="AS22" i="10"/>
  <c r="AV22" i="10"/>
  <c r="AU22" i="10"/>
  <c r="AI26" i="10"/>
  <c r="Q35" i="10"/>
  <c r="AI35" i="10"/>
  <c r="CA42" i="10"/>
  <c r="CB47" i="10"/>
  <c r="AI6" i="10"/>
  <c r="AI11" i="10"/>
  <c r="AG16" i="10"/>
  <c r="BA16" i="10" s="1"/>
  <c r="AX18" i="10"/>
  <c r="AV18" i="10"/>
  <c r="AT18" i="10"/>
  <c r="AR18" i="10"/>
  <c r="CI18" i="10" s="1"/>
  <c r="AU18" i="10"/>
  <c r="AI19" i="10"/>
  <c r="AI21" i="10"/>
  <c r="R26" i="10"/>
  <c r="AJ26" i="10"/>
  <c r="Q41" i="10"/>
  <c r="AI41" i="10"/>
  <c r="Q48" i="10"/>
  <c r="AI48" i="10"/>
  <c r="AW24" i="10"/>
  <c r="BZ25" i="10"/>
  <c r="AH26" i="10"/>
  <c r="AU27" i="10"/>
  <c r="BZ30" i="10"/>
  <c r="AH31" i="10"/>
  <c r="BZ35" i="10"/>
  <c r="AH48" i="10"/>
  <c r="BY23" i="10"/>
  <c r="AX24" i="10"/>
  <c r="AR25" i="10"/>
  <c r="CA25" i="10" s="1"/>
  <c r="AV27" i="10"/>
  <c r="AX29" i="10"/>
  <c r="AR30" i="10"/>
  <c r="CB30" i="10" s="1"/>
  <c r="AT32" i="10"/>
  <c r="AX34" i="10"/>
  <c r="AR35" i="10"/>
  <c r="CC35" i="10" s="1"/>
  <c r="AG36" i="10"/>
  <c r="BA36" i="10" s="1"/>
  <c r="AT37" i="10"/>
  <c r="AX39" i="10"/>
  <c r="BY40" i="10"/>
  <c r="AG41" i="10"/>
  <c r="AT42" i="10"/>
  <c r="AV44" i="10"/>
  <c r="BY45" i="10"/>
  <c r="AG46" i="10"/>
  <c r="BA46" i="10" s="1"/>
  <c r="AZ46" i="10"/>
  <c r="AT47" i="10"/>
  <c r="CH47" i="10" s="1"/>
  <c r="AV49" i="10"/>
  <c r="BY50" i="10"/>
  <c r="AS35" i="10"/>
  <c r="AH36" i="10"/>
  <c r="AU37" i="10"/>
  <c r="AY39" i="10"/>
  <c r="BZ40" i="10"/>
  <c r="AH41" i="10"/>
  <c r="BB41" i="10" s="1"/>
  <c r="BA41" i="10"/>
  <c r="AU42" i="10"/>
  <c r="CF42" i="10" s="1"/>
  <c r="AW44" i="10"/>
  <c r="AQ45" i="10"/>
  <c r="BZ45" i="10" s="1"/>
  <c r="AU47" i="10"/>
  <c r="AW49" i="10"/>
  <c r="AQ50" i="10"/>
  <c r="CD50" i="10" s="1"/>
  <c r="AX22" i="10"/>
  <c r="AR23" i="10"/>
  <c r="CA23" i="10"/>
  <c r="AG24" i="10"/>
  <c r="BB24" i="10" s="1"/>
  <c r="AT25" i="10"/>
  <c r="CE25" i="10" s="1"/>
  <c r="AX27" i="10"/>
  <c r="BY28" i="10"/>
  <c r="AG29" i="10"/>
  <c r="BA29" i="10" s="1"/>
  <c r="AT30" i="10"/>
  <c r="BY33" i="10"/>
  <c r="AG34" i="10"/>
  <c r="AT35" i="10"/>
  <c r="AV37" i="10"/>
  <c r="BY38" i="10"/>
  <c r="AG39" i="10"/>
  <c r="AR40" i="10"/>
  <c r="CA40" i="10" s="1"/>
  <c r="AV42" i="10"/>
  <c r="BY43" i="10"/>
  <c r="AX44" i="10"/>
  <c r="AR45" i="10"/>
  <c r="CG45" i="10" s="1"/>
  <c r="CA45" i="10"/>
  <c r="AV47" i="10"/>
  <c r="AX49" i="10"/>
  <c r="AR50" i="10"/>
  <c r="AH24" i="10"/>
  <c r="AY27" i="10"/>
  <c r="BZ28" i="10"/>
  <c r="AH29" i="10"/>
  <c r="AU30" i="10"/>
  <c r="AW32" i="10"/>
  <c r="BZ33" i="10"/>
  <c r="AH34" i="10"/>
  <c r="AU35" i="10"/>
  <c r="AW37" i="10"/>
  <c r="BZ38" i="10"/>
  <c r="AH39" i="10"/>
  <c r="AS40" i="10"/>
  <c r="CE40" i="10" s="1"/>
  <c r="AS45" i="10"/>
  <c r="AS50" i="10"/>
  <c r="AV20" i="10"/>
  <c r="BY21" i="10"/>
  <c r="AG22" i="10"/>
  <c r="BB22" i="10" s="1"/>
  <c r="CI22" i="10"/>
  <c r="AT23" i="10"/>
  <c r="CC23" i="10" s="1"/>
  <c r="AV25" i="10"/>
  <c r="BY26" i="10"/>
  <c r="AG27" i="10"/>
  <c r="AR28" i="10"/>
  <c r="CB28" i="10" s="1"/>
  <c r="CA28" i="10"/>
  <c r="AV30" i="10"/>
  <c r="BY31" i="10"/>
  <c r="AX32" i="10"/>
  <c r="CG32" i="10" s="1"/>
  <c r="AR33" i="10"/>
  <c r="CA33" i="10"/>
  <c r="AV35" i="10"/>
  <c r="AX37" i="10"/>
  <c r="AR38" i="10"/>
  <c r="CA38" i="10" s="1"/>
  <c r="AT40" i="10"/>
  <c r="CC40" i="10"/>
  <c r="AX42" i="10"/>
  <c r="CG42" i="10"/>
  <c r="AR43" i="10"/>
  <c r="CA43" i="10"/>
  <c r="AG44" i="10"/>
  <c r="BB44" i="10" s="1"/>
  <c r="AT45" i="10"/>
  <c r="BY48" i="10"/>
  <c r="AG49" i="10"/>
  <c r="BA49" i="10" s="1"/>
  <c r="AZ49" i="10"/>
  <c r="AT50" i="10"/>
  <c r="BZ21" i="10"/>
  <c r="AH22" i="10"/>
  <c r="AU23" i="10"/>
  <c r="AW25" i="10"/>
  <c r="BZ26" i="10"/>
  <c r="AH27" i="10"/>
  <c r="BA27" i="10"/>
  <c r="AS28" i="10"/>
  <c r="CG28" i="10" s="1"/>
  <c r="AW30" i="10"/>
  <c r="BZ31" i="10"/>
  <c r="AW35" i="10"/>
  <c r="AS38" i="10"/>
  <c r="CE38" i="10" s="1"/>
  <c r="AU40" i="10"/>
  <c r="CG40" i="10" s="1"/>
  <c r="AS43" i="10"/>
  <c r="AH44" i="10"/>
  <c r="AU45" i="10"/>
  <c r="CD45" i="10"/>
  <c r="AY47" i="10"/>
  <c r="AQ48" i="10"/>
  <c r="CA48" i="10" s="1"/>
  <c r="BZ48" i="10"/>
  <c r="AU50" i="10"/>
  <c r="BY19" i="10"/>
  <c r="AR21" i="10"/>
  <c r="CA21" i="10"/>
  <c r="AV23" i="10"/>
  <c r="CA26" i="10"/>
  <c r="AT28" i="10"/>
  <c r="CD28" i="10" s="1"/>
  <c r="AX30" i="10"/>
  <c r="AR31" i="10"/>
  <c r="CA31" i="10" s="1"/>
  <c r="AG32" i="10"/>
  <c r="BB32" i="10" s="1"/>
  <c r="AT33" i="10"/>
  <c r="BY36" i="10"/>
  <c r="AG37" i="10"/>
  <c r="BB37" i="10" s="1"/>
  <c r="AT38" i="10"/>
  <c r="CD38" i="10" s="1"/>
  <c r="AV40" i="10"/>
  <c r="BY41" i="10"/>
  <c r="AG42" i="10"/>
  <c r="BA42" i="10" s="1"/>
  <c r="AZ42" i="10"/>
  <c r="AT43" i="10"/>
  <c r="AV45" i="10"/>
  <c r="CH45" i="10" s="1"/>
  <c r="CE45" i="10"/>
  <c r="BY46" i="10"/>
  <c r="AG47" i="10"/>
  <c r="BA47" i="10" s="1"/>
  <c r="AZ47" i="10"/>
  <c r="AR48" i="10"/>
  <c r="AV50" i="10"/>
  <c r="AS21" i="10"/>
  <c r="CB21" i="10"/>
  <c r="AW23" i="10"/>
  <c r="AS26" i="10"/>
  <c r="AU28" i="10"/>
  <c r="AS31" i="10"/>
  <c r="CB31" i="10"/>
  <c r="AH32" i="10"/>
  <c r="BA32" i="10"/>
  <c r="AU33" i="10"/>
  <c r="CI33" i="10" s="1"/>
  <c r="BZ36" i="10"/>
  <c r="AH37" i="10"/>
  <c r="AU38" i="10"/>
  <c r="AW40" i="10"/>
  <c r="AQ41" i="10"/>
  <c r="CA41" i="10" s="1"/>
  <c r="BZ41" i="10"/>
  <c r="AU43" i="10"/>
  <c r="AW45" i="10"/>
  <c r="AQ46" i="10"/>
  <c r="BZ46" i="10" s="1"/>
  <c r="AS48" i="10"/>
  <c r="AW50" i="10"/>
  <c r="AR19" i="10"/>
  <c r="CC19" i="10" s="1"/>
  <c r="CA19" i="10"/>
  <c r="AG20" i="10"/>
  <c r="BA20" i="10" s="1"/>
  <c r="AT21" i="10"/>
  <c r="BY24" i="10"/>
  <c r="AG25" i="10"/>
  <c r="BA25" i="10" s="1"/>
  <c r="AT26" i="10"/>
  <c r="CC26" i="10"/>
  <c r="AV28" i="10"/>
  <c r="BY29" i="10"/>
  <c r="AG30" i="10"/>
  <c r="AT31" i="10"/>
  <c r="CE31" i="10" s="1"/>
  <c r="AV33" i="10"/>
  <c r="BY34" i="10"/>
  <c r="AG35" i="10"/>
  <c r="BB35" i="10" s="1"/>
  <c r="AR36" i="10"/>
  <c r="CA36" i="10" s="1"/>
  <c r="AV38" i="10"/>
  <c r="BY39" i="10"/>
  <c r="AR41" i="10"/>
  <c r="AV43" i="10"/>
  <c r="AX45" i="10"/>
  <c r="AR46" i="10"/>
  <c r="AT48" i="10"/>
  <c r="AX50" i="10"/>
  <c r="BZ24" i="10"/>
  <c r="AH25" i="10"/>
  <c r="BZ29" i="10"/>
  <c r="AH30" i="10"/>
  <c r="BZ34" i="10"/>
  <c r="AH35" i="10"/>
  <c r="BZ39" i="10"/>
  <c r="AT19" i="10"/>
  <c r="CE21" i="10"/>
  <c r="BY22" i="10"/>
  <c r="AG23" i="10"/>
  <c r="BA23" i="10" s="1"/>
  <c r="AR24" i="10"/>
  <c r="CG24" i="10" s="1"/>
  <c r="AV26" i="10"/>
  <c r="BY27" i="10"/>
  <c r="AR29" i="10"/>
  <c r="CE29" i="10" s="1"/>
  <c r="AV31" i="10"/>
  <c r="AR34" i="10"/>
  <c r="CA34" i="10"/>
  <c r="AT36" i="10"/>
  <c r="AR39" i="10"/>
  <c r="CC39" i="10" s="1"/>
  <c r="CA39" i="10"/>
  <c r="AG40" i="10"/>
  <c r="BA40" i="10" s="1"/>
  <c r="AT41" i="10"/>
  <c r="AX43" i="10"/>
  <c r="BY44" i="10"/>
  <c r="AG45" i="10"/>
  <c r="BB45" i="10" s="1"/>
  <c r="AT46" i="10"/>
  <c r="CE46" i="10" s="1"/>
  <c r="AV48" i="10"/>
  <c r="BY49" i="10"/>
  <c r="AG50" i="10"/>
  <c r="BA50" i="10" s="1"/>
  <c r="AZ50" i="10"/>
  <c r="BZ27" i="10"/>
  <c r="AS34" i="10"/>
  <c r="CB34" i="10"/>
  <c r="AS39" i="10"/>
  <c r="AH40" i="10"/>
  <c r="AU41" i="10"/>
  <c r="BZ44" i="10"/>
  <c r="AH45" i="10"/>
  <c r="AU46" i="10"/>
  <c r="AW48" i="10"/>
  <c r="CG48" i="10" s="1"/>
  <c r="CF48" i="10"/>
  <c r="AQ49" i="10"/>
  <c r="BZ49" i="10" s="1"/>
  <c r="AV19" i="10"/>
  <c r="AR22" i="10"/>
  <c r="CH22" i="10" s="1"/>
  <c r="AT24" i="10"/>
  <c r="CC24" i="10"/>
  <c r="AX26" i="10"/>
  <c r="AR27" i="10"/>
  <c r="CF27" i="10" s="1"/>
  <c r="AG28" i="10"/>
  <c r="BA28" i="10" s="1"/>
  <c r="AT29" i="10"/>
  <c r="BY32" i="10"/>
  <c r="AG33" i="10"/>
  <c r="BA33" i="10" s="1"/>
  <c r="AT34" i="10"/>
  <c r="AV36" i="10"/>
  <c r="BY37" i="10"/>
  <c r="AG38" i="10"/>
  <c r="BA38" i="10" s="1"/>
  <c r="AT39" i="10"/>
  <c r="BY42" i="10"/>
  <c r="AG43" i="10"/>
  <c r="BB43" i="10" s="1"/>
  <c r="AR44" i="10"/>
  <c r="CI44" i="10" s="1"/>
  <c r="AV46" i="10"/>
  <c r="BY47" i="10"/>
  <c r="AX48" i="10"/>
  <c r="AR49" i="10"/>
  <c r="AH28" i="10"/>
  <c r="AH33" i="10"/>
  <c r="AH38" i="10"/>
  <c r="AH43" i="10"/>
  <c r="AS49" i="10"/>
  <c r="CB49" i="10"/>
  <c r="AG21" i="10"/>
  <c r="BB21" i="10" s="1"/>
  <c r="AG26" i="10"/>
  <c r="BA26" i="10" s="1"/>
  <c r="AG31" i="10"/>
  <c r="BA31" i="10" s="1"/>
  <c r="AG48" i="10"/>
  <c r="BA48" i="10" s="1"/>
  <c r="BB39" i="10" l="1"/>
  <c r="BZ50" i="10"/>
  <c r="CH11" i="10"/>
  <c r="CG37" i="10"/>
  <c r="CH10" i="10"/>
  <c r="CJ33" i="10"/>
  <c r="CE20" i="10"/>
  <c r="BA24" i="10"/>
  <c r="CK24" i="10" s="1"/>
  <c r="BB8" i="10"/>
  <c r="CF10" i="10"/>
  <c r="CC29" i="10"/>
  <c r="CC41" i="10"/>
  <c r="CA24" i="10"/>
  <c r="CC31" i="10"/>
  <c r="CI21" i="10"/>
  <c r="CC16" i="10"/>
  <c r="CE10" i="10"/>
  <c r="BA45" i="10"/>
  <c r="CE26" i="10"/>
  <c r="CC46" i="10"/>
  <c r="CI30" i="10"/>
  <c r="CH30" i="10"/>
  <c r="CF30" i="10"/>
  <c r="CA50" i="10"/>
  <c r="BB34" i="10"/>
  <c r="BB26" i="10"/>
  <c r="CG6" i="10"/>
  <c r="CF16" i="10"/>
  <c r="CD16" i="10"/>
  <c r="BA7" i="10"/>
  <c r="CG15" i="10"/>
  <c r="CF36" i="10"/>
  <c r="CI24" i="10"/>
  <c r="CA44" i="10"/>
  <c r="CA27" i="10"/>
  <c r="CI40" i="10"/>
  <c r="BB30" i="10"/>
  <c r="CE28" i="10"/>
  <c r="CE50" i="10"/>
  <c r="CE42" i="10"/>
  <c r="CF14" i="10"/>
  <c r="CI12" i="10"/>
  <c r="BZ13" i="10"/>
  <c r="CI43" i="10"/>
  <c r="CF26" i="10"/>
  <c r="CE30" i="10"/>
  <c r="CH13" i="10"/>
  <c r="CG13" i="10"/>
  <c r="BB12" i="10"/>
  <c r="CM12" i="10" s="1"/>
  <c r="BB9" i="10"/>
  <c r="CC18" i="10"/>
  <c r="CF12" i="10"/>
  <c r="CE11" i="10"/>
  <c r="CG12" i="10"/>
  <c r="CC36" i="10"/>
  <c r="CF40" i="10"/>
  <c r="CI17" i="10"/>
  <c r="CH5" i="10"/>
  <c r="CA22" i="10"/>
  <c r="CI42" i="10"/>
  <c r="BB27" i="10"/>
  <c r="CI35" i="10"/>
  <c r="CI15" i="10"/>
  <c r="CA47" i="10"/>
  <c r="CH48" i="10"/>
  <c r="CE48" i="10"/>
  <c r="CD34" i="10"/>
  <c r="CI45" i="10"/>
  <c r="CE23" i="10"/>
  <c r="CF25" i="10"/>
  <c r="CH17" i="10"/>
  <c r="AI27" i="10"/>
  <c r="CB3" i="10"/>
  <c r="R6" i="10"/>
  <c r="AK6" i="10" s="1"/>
  <c r="AJ6" i="10"/>
  <c r="BA43" i="10"/>
  <c r="CK43" i="10" s="1"/>
  <c r="CI38" i="10"/>
  <c r="CG30" i="10"/>
  <c r="BA44" i="10"/>
  <c r="CK44" i="10" s="1"/>
  <c r="BA22" i="10"/>
  <c r="CD32" i="10"/>
  <c r="CI13" i="10"/>
  <c r="CA4" i="10"/>
  <c r="CI8" i="10"/>
  <c r="CI10" i="10"/>
  <c r="BA35" i="10"/>
  <c r="CJ35" i="10" s="1"/>
  <c r="CE35" i="10"/>
  <c r="CE36" i="10"/>
  <c r="CA29" i="10"/>
  <c r="CI23" i="10"/>
  <c r="CB40" i="10"/>
  <c r="CA30" i="10"/>
  <c r="CE6" i="10"/>
  <c r="CA5" i="10"/>
  <c r="CJ38" i="10"/>
  <c r="CK45" i="10"/>
  <c r="CJ42" i="10"/>
  <c r="CJ40" i="10"/>
  <c r="CK18" i="10"/>
  <c r="CJ50" i="10"/>
  <c r="CJ15" i="10"/>
  <c r="CJ20" i="10"/>
  <c r="CJ10" i="10"/>
  <c r="CA49" i="10"/>
  <c r="CI28" i="10"/>
  <c r="CJ49" i="10"/>
  <c r="CI49" i="10"/>
  <c r="CH49" i="10"/>
  <c r="CG49" i="10"/>
  <c r="CF49" i="10"/>
  <c r="CE49" i="10"/>
  <c r="CD49" i="10"/>
  <c r="CB38" i="10"/>
  <c r="BA39" i="10"/>
  <c r="CB35" i="10"/>
  <c r="CA35" i="10"/>
  <c r="CD4" i="10"/>
  <c r="CE18" i="10"/>
  <c r="CA7" i="10"/>
  <c r="CB4" i="10"/>
  <c r="CB22" i="10"/>
  <c r="BB33" i="10"/>
  <c r="CH32" i="10"/>
  <c r="BB36" i="10"/>
  <c r="CE24" i="10"/>
  <c r="CD15" i="10"/>
  <c r="CC10" i="10"/>
  <c r="R9" i="10"/>
  <c r="BC9" i="10"/>
  <c r="AJ9" i="10"/>
  <c r="CG50" i="10"/>
  <c r="CH27" i="10"/>
  <c r="CI39" i="10"/>
  <c r="CG27" i="10"/>
  <c r="BB48" i="10"/>
  <c r="CK48" i="10" s="1"/>
  <c r="CG18" i="10"/>
  <c r="CE7" i="10"/>
  <c r="CF7" i="10"/>
  <c r="CB7" i="10"/>
  <c r="CJ7" i="10"/>
  <c r="CH7" i="10"/>
  <c r="CH9" i="10"/>
  <c r="R44" i="10"/>
  <c r="BC44" i="10"/>
  <c r="AJ44" i="10"/>
  <c r="R24" i="10"/>
  <c r="BC24" i="10"/>
  <c r="CL24" i="10" s="1"/>
  <c r="AJ24" i="10"/>
  <c r="R36" i="10"/>
  <c r="BC36" i="10"/>
  <c r="AJ36" i="10"/>
  <c r="BC21" i="10"/>
  <c r="BB20" i="10"/>
  <c r="BB31" i="10"/>
  <c r="CL31" i="10" s="1"/>
  <c r="CI50" i="10"/>
  <c r="CH50" i="10"/>
  <c r="CJ19" i="10"/>
  <c r="CH19" i="10"/>
  <c r="CF19" i="10"/>
  <c r="CD19" i="10"/>
  <c r="CB19" i="10"/>
  <c r="CF41" i="10"/>
  <c r="CD41" i="10"/>
  <c r="CB41" i="10"/>
  <c r="CL41" i="10"/>
  <c r="CK41" i="10"/>
  <c r="CJ41" i="10"/>
  <c r="CI41" i="10"/>
  <c r="CH41" i="10"/>
  <c r="CI47" i="10"/>
  <c r="CC38" i="10"/>
  <c r="CC28" i="10"/>
  <c r="CD48" i="10"/>
  <c r="CJ48" i="10"/>
  <c r="CF35" i="10"/>
  <c r="CD23" i="10"/>
  <c r="CF43" i="10"/>
  <c r="CH33" i="10"/>
  <c r="CF33" i="10"/>
  <c r="CG34" i="10"/>
  <c r="CI19" i="10"/>
  <c r="R48" i="10"/>
  <c r="BC48" i="10"/>
  <c r="AJ48" i="10"/>
  <c r="R35" i="10"/>
  <c r="BC35" i="10"/>
  <c r="CL35" i="10" s="1"/>
  <c r="AJ35" i="10"/>
  <c r="CE16" i="10"/>
  <c r="R45" i="10"/>
  <c r="BC45" i="10"/>
  <c r="CL45" i="10" s="1"/>
  <c r="AJ45" i="10"/>
  <c r="CJ3" i="10"/>
  <c r="CC22" i="10"/>
  <c r="CF8" i="10"/>
  <c r="CE39" i="10"/>
  <c r="CB8" i="10"/>
  <c r="CJ14" i="10"/>
  <c r="Q50" i="10"/>
  <c r="BB50" i="10"/>
  <c r="CK50" i="10" s="1"/>
  <c r="AI50" i="10"/>
  <c r="CI9" i="10"/>
  <c r="R31" i="10"/>
  <c r="BC31" i="10"/>
  <c r="AJ31" i="10"/>
  <c r="CI6" i="10"/>
  <c r="BB11" i="10"/>
  <c r="Q10" i="10"/>
  <c r="BB10" i="10"/>
  <c r="AI10" i="10"/>
  <c r="CH31" i="10"/>
  <c r="CI48" i="10"/>
  <c r="BA8" i="10"/>
  <c r="CB14" i="10"/>
  <c r="R38" i="10"/>
  <c r="BC38" i="10"/>
  <c r="AJ38" i="10"/>
  <c r="R28" i="10"/>
  <c r="BC28" i="10"/>
  <c r="AJ28" i="10"/>
  <c r="CC44" i="10"/>
  <c r="CK9" i="10"/>
  <c r="Q23" i="10"/>
  <c r="BB23" i="10"/>
  <c r="CK23" i="10" s="1"/>
  <c r="AI23" i="10"/>
  <c r="CC27" i="10"/>
  <c r="CH16" i="10"/>
  <c r="CE17" i="10"/>
  <c r="BB13" i="10"/>
  <c r="CK13" i="10" s="1"/>
  <c r="CF50" i="10"/>
  <c r="CG26" i="10"/>
  <c r="CJ45" i="10"/>
  <c r="CB29" i="10"/>
  <c r="CH29" i="10"/>
  <c r="CF29" i="10"/>
  <c r="CC48" i="10"/>
  <c r="CI37" i="10"/>
  <c r="CK27" i="10"/>
  <c r="CD35" i="10"/>
  <c r="CC25" i="10"/>
  <c r="CG19" i="10"/>
  <c r="CF18" i="10"/>
  <c r="CB18" i="10"/>
  <c r="BZ18" i="10"/>
  <c r="CC4" i="10"/>
  <c r="CA14" i="10"/>
  <c r="CD18" i="10"/>
  <c r="R43" i="10"/>
  <c r="BC43" i="10"/>
  <c r="AJ43" i="10"/>
  <c r="R27" i="10"/>
  <c r="BC27" i="10"/>
  <c r="CL27" i="10" s="1"/>
  <c r="AJ27" i="10"/>
  <c r="CE13" i="10"/>
  <c r="CD13" i="10"/>
  <c r="CG21" i="10"/>
  <c r="BC17" i="10"/>
  <c r="CM17" i="10" s="1"/>
  <c r="BB6" i="10"/>
  <c r="R13" i="10"/>
  <c r="BC13" i="10"/>
  <c r="AJ13" i="10"/>
  <c r="CF44" i="10"/>
  <c r="R41" i="10"/>
  <c r="BC41" i="10"/>
  <c r="AJ41" i="10"/>
  <c r="CC49" i="10"/>
  <c r="R18" i="10"/>
  <c r="AJ18" i="10"/>
  <c r="BC18" i="10"/>
  <c r="BB38" i="10"/>
  <c r="CK38" i="10" s="1"/>
  <c r="CC37" i="10"/>
  <c r="BB28" i="10"/>
  <c r="CK28" i="10" s="1"/>
  <c r="CD24" i="10"/>
  <c r="CJ8" i="10"/>
  <c r="CE8" i="10"/>
  <c r="CD8" i="10"/>
  <c r="Q16" i="10"/>
  <c r="BB16" i="10"/>
  <c r="CK16" i="10" s="1"/>
  <c r="AI16" i="10"/>
  <c r="CG7" i="10"/>
  <c r="BD17" i="10"/>
  <c r="AK17" i="10"/>
  <c r="CG17" i="10"/>
  <c r="CJ18" i="10"/>
  <c r="CB48" i="10"/>
  <c r="CG25" i="10"/>
  <c r="CJ34" i="10"/>
  <c r="CF22" i="10"/>
  <c r="CE14" i="10"/>
  <c r="Q47" i="10"/>
  <c r="BB47" i="10"/>
  <c r="AI47" i="10"/>
  <c r="BD19" i="10"/>
  <c r="CK3" i="10"/>
  <c r="R39" i="10"/>
  <c r="BC39" i="10"/>
  <c r="AJ39" i="10"/>
  <c r="BD21" i="10"/>
  <c r="CI3" i="10"/>
  <c r="CJ16" i="10"/>
  <c r="CD29" i="10"/>
  <c r="CD37" i="10"/>
  <c r="CF15" i="10"/>
  <c r="BA21" i="10"/>
  <c r="CK21" i="10" s="1"/>
  <c r="CI7" i="10"/>
  <c r="CA20" i="10"/>
  <c r="Q42" i="10"/>
  <c r="BB42" i="10"/>
  <c r="CK42" i="10" s="1"/>
  <c r="AI42" i="10"/>
  <c r="BA12" i="10"/>
  <c r="CJ12" i="10" s="1"/>
  <c r="CI16" i="10"/>
  <c r="CJ17" i="10"/>
  <c r="CG14" i="10"/>
  <c r="CC34" i="10"/>
  <c r="CG38" i="10"/>
  <c r="CA46" i="10"/>
  <c r="CD36" i="10"/>
  <c r="CB36" i="10"/>
  <c r="CL36" i="10"/>
  <c r="CK36" i="10"/>
  <c r="CJ36" i="10"/>
  <c r="CI36" i="10"/>
  <c r="CH36" i="10"/>
  <c r="CB26" i="10"/>
  <c r="CG35" i="10"/>
  <c r="CJ44" i="10"/>
  <c r="CC50" i="10"/>
  <c r="BA34" i="10"/>
  <c r="CI34" i="10"/>
  <c r="BC26" i="10"/>
  <c r="BB40" i="10"/>
  <c r="CL40" i="10" s="1"/>
  <c r="CG41" i="10"/>
  <c r="CH40" i="10"/>
  <c r="P5" i="10"/>
  <c r="BA5" i="10"/>
  <c r="AH5" i="10"/>
  <c r="BC19" i="10"/>
  <c r="CL19" i="10" s="1"/>
  <c r="CE37" i="10"/>
  <c r="CK7" i="10"/>
  <c r="CF20" i="10"/>
  <c r="CD10" i="10"/>
  <c r="CD7" i="10"/>
  <c r="CI11" i="10"/>
  <c r="CK17" i="10"/>
  <c r="Q46" i="10"/>
  <c r="BB46" i="10"/>
  <c r="AI46" i="10"/>
  <c r="BD11" i="10"/>
  <c r="AK11" i="10"/>
  <c r="CI25" i="10"/>
  <c r="CJ47" i="10"/>
  <c r="BA37" i="10"/>
  <c r="CJ37" i="10" s="1"/>
  <c r="CG29" i="10"/>
  <c r="BD26" i="10"/>
  <c r="AK26" i="10"/>
  <c r="R40" i="10"/>
  <c r="BC40" i="10"/>
  <c r="AJ40" i="10"/>
  <c r="BB25" i="10"/>
  <c r="CK25" i="10" s="1"/>
  <c r="CF37" i="10"/>
  <c r="CH20" i="10"/>
  <c r="BA6" i="10"/>
  <c r="CJ6" i="10" s="1"/>
  <c r="CL17" i="10"/>
  <c r="CK12" i="10"/>
  <c r="CF39" i="10"/>
  <c r="CH25" i="10"/>
  <c r="CC43" i="10"/>
  <c r="CC33" i="10"/>
  <c r="CB50" i="10"/>
  <c r="CD27" i="10"/>
  <c r="CC47" i="10"/>
  <c r="CG36" i="10"/>
  <c r="BC11" i="10"/>
  <c r="CI26" i="10"/>
  <c r="CB23" i="10"/>
  <c r="R25" i="10"/>
  <c r="BC25" i="10"/>
  <c r="AJ25" i="10"/>
  <c r="CB9" i="10"/>
  <c r="BB29" i="10"/>
  <c r="CH14" i="10"/>
  <c r="CG4" i="10"/>
  <c r="CJ4" i="10"/>
  <c r="CH4" i="10"/>
  <c r="CH37" i="10"/>
  <c r="CH15" i="10"/>
  <c r="CB6" i="10"/>
  <c r="CH6" i="10"/>
  <c r="CC6" i="10"/>
  <c r="CD3" i="10"/>
  <c r="CE15" i="10"/>
  <c r="CK20" i="10"/>
  <c r="CJ9" i="10"/>
  <c r="CB27" i="10"/>
  <c r="CI4" i="10"/>
  <c r="BC12" i="10"/>
  <c r="BA30" i="10"/>
  <c r="CF46" i="10"/>
  <c r="CD46" i="10"/>
  <c r="CB46" i="10"/>
  <c r="CJ46" i="10"/>
  <c r="CI46" i="10"/>
  <c r="CH46" i="10"/>
  <c r="CF23" i="10"/>
  <c r="CK22" i="10"/>
  <c r="CB43" i="10"/>
  <c r="CF38" i="10"/>
  <c r="CL38" i="10"/>
  <c r="CH28" i="10"/>
  <c r="CL28" i="10"/>
  <c r="CE32" i="10"/>
  <c r="CG22" i="10"/>
  <c r="CD47" i="10"/>
  <c r="CI31" i="10"/>
  <c r="CE9" i="10"/>
  <c r="CD14" i="10"/>
  <c r="R34" i="10"/>
  <c r="BC34" i="10"/>
  <c r="AJ34" i="10"/>
  <c r="CH23" i="10"/>
  <c r="R29" i="10"/>
  <c r="BC29" i="10"/>
  <c r="AJ29" i="10"/>
  <c r="CH3" i="10"/>
  <c r="R37" i="10"/>
  <c r="BC37" i="10"/>
  <c r="AJ37" i="10"/>
  <c r="R20" i="10"/>
  <c r="AJ20" i="10"/>
  <c r="BC20" i="10"/>
  <c r="CL20" i="10" s="1"/>
  <c r="CJ26" i="10"/>
  <c r="BD12" i="10"/>
  <c r="AK12" i="10"/>
  <c r="CG16" i="10"/>
  <c r="CH43" i="10"/>
  <c r="CH44" i="10"/>
  <c r="CE44" i="10"/>
  <c r="CD44" i="10"/>
  <c r="CB24" i="10"/>
  <c r="CJ24" i="10"/>
  <c r="CH24" i="10"/>
  <c r="CG23" i="10"/>
  <c r="CF45" i="10"/>
  <c r="CH35" i="10"/>
  <c r="CI32" i="10"/>
  <c r="CJ27" i="10"/>
  <c r="CI27" i="10"/>
  <c r="CB45" i="10"/>
  <c r="CD30" i="10"/>
  <c r="CG44" i="10"/>
  <c r="CH39" i="10"/>
  <c r="CE27" i="10"/>
  <c r="CE47" i="10"/>
  <c r="CJ23" i="10"/>
  <c r="CH8" i="10"/>
  <c r="CG3" i="10"/>
  <c r="CB33" i="10"/>
  <c r="CH12" i="10"/>
  <c r="CK26" i="10"/>
  <c r="CK8" i="10"/>
  <c r="CG9" i="10"/>
  <c r="CK35" i="10"/>
  <c r="CE43" i="10"/>
  <c r="CD33" i="10"/>
  <c r="CH21" i="10"/>
  <c r="CF21" i="10"/>
  <c r="CD21" i="10"/>
  <c r="CH42" i="10"/>
  <c r="CG47" i="10"/>
  <c r="CC30" i="10"/>
  <c r="CM21" i="10"/>
  <c r="CG39" i="10"/>
  <c r="CF47" i="10"/>
  <c r="BC6" i="10"/>
  <c r="CC9" i="10"/>
  <c r="CD20" i="10"/>
  <c r="CD22" i="10"/>
  <c r="CA9" i="10"/>
  <c r="CD39" i="10"/>
  <c r="CF3" i="10"/>
  <c r="CB44" i="10"/>
  <c r="CE3" i="10"/>
  <c r="CC42" i="10"/>
  <c r="CA13" i="10"/>
  <c r="Q4" i="10"/>
  <c r="BB4" i="10"/>
  <c r="AI4" i="10"/>
  <c r="CL26" i="10"/>
  <c r="Q49" i="10"/>
  <c r="BB49" i="10"/>
  <c r="AI49" i="10"/>
  <c r="CE33" i="10"/>
  <c r="CG31" i="10"/>
  <c r="CE19" i="10"/>
  <c r="CE41" i="10"/>
  <c r="CB39" i="10"/>
  <c r="CH34" i="10"/>
  <c r="CF34" i="10"/>
  <c r="CF28" i="10"/>
  <c r="CK32" i="10"/>
  <c r="CC21" i="10"/>
  <c r="CL44" i="10"/>
  <c r="CG20" i="10"/>
  <c r="CD40" i="10"/>
  <c r="CC45" i="10"/>
  <c r="CJ29" i="10"/>
  <c r="CC20" i="10"/>
  <c r="R30" i="10"/>
  <c r="BC30" i="10"/>
  <c r="AJ30" i="10"/>
  <c r="CE4" i="10"/>
  <c r="CL18" i="10"/>
  <c r="CH18" i="10"/>
  <c r="CF6" i="10"/>
  <c r="CE22" i="10"/>
  <c r="CE34" i="10"/>
  <c r="CD11" i="10"/>
  <c r="CG46" i="10"/>
  <c r="CC32" i="10"/>
  <c r="CH38" i="10"/>
  <c r="CC13" i="10"/>
  <c r="R32" i="10"/>
  <c r="BC32" i="10"/>
  <c r="AJ32" i="10"/>
  <c r="CD42" i="10"/>
  <c r="CC3" i="10"/>
  <c r="CD26" i="10"/>
  <c r="AJ7" i="10"/>
  <c r="R7" i="10"/>
  <c r="BC7" i="10"/>
  <c r="Q14" i="10"/>
  <c r="BB14" i="10"/>
  <c r="AI14" i="10"/>
  <c r="CG43" i="10"/>
  <c r="CG33" i="10"/>
  <c r="CD43" i="10"/>
  <c r="CJ32" i="10"/>
  <c r="CF31" i="10"/>
  <c r="CD31" i="10"/>
  <c r="CJ31" i="10"/>
  <c r="CI29" i="10"/>
  <c r="CK19" i="10"/>
  <c r="CJ25" i="10"/>
  <c r="CD25" i="10"/>
  <c r="CB25" i="10"/>
  <c r="CF24" i="10"/>
  <c r="CH26" i="10"/>
  <c r="CA18" i="10"/>
  <c r="R22" i="10"/>
  <c r="BC22" i="10"/>
  <c r="CL22" i="10" s="1"/>
  <c r="AJ22" i="10"/>
  <c r="CJ22" i="10"/>
  <c r="CG8" i="10"/>
  <c r="R33" i="10"/>
  <c r="BC33" i="10"/>
  <c r="AJ33" i="10"/>
  <c r="CK33" i="10"/>
  <c r="CJ28" i="10"/>
  <c r="CK11" i="10"/>
  <c r="CL11" i="10"/>
  <c r="CJ11" i="10"/>
  <c r="CC11" i="10"/>
  <c r="CB11" i="10"/>
  <c r="CM11" i="10"/>
  <c r="R3" i="10"/>
  <c r="AJ3" i="10"/>
  <c r="BC3" i="10"/>
  <c r="CL3" i="10" s="1"/>
  <c r="Q15" i="10"/>
  <c r="BB15" i="10"/>
  <c r="CK15" i="10" s="1"/>
  <c r="AI15" i="10"/>
  <c r="R8" i="10"/>
  <c r="BC8" i="10"/>
  <c r="CL8" i="10" s="1"/>
  <c r="AJ8" i="10"/>
  <c r="CL21" i="10" l="1"/>
  <c r="CL25" i="10"/>
  <c r="CM26" i="10"/>
  <c r="CJ21" i="10"/>
  <c r="CL34" i="10"/>
  <c r="CK6" i="10"/>
  <c r="CL12" i="10"/>
  <c r="CL33" i="10"/>
  <c r="CM19" i="10"/>
  <c r="CL43" i="10"/>
  <c r="CL9" i="10"/>
  <c r="BD6" i="10"/>
  <c r="CM6" i="10" s="1"/>
  <c r="CJ43" i="10"/>
  <c r="CL4" i="10"/>
  <c r="BD37" i="10"/>
  <c r="AK37" i="10"/>
  <c r="CJ5" i="10"/>
  <c r="R10" i="10"/>
  <c r="BC10" i="10"/>
  <c r="CL10" i="10" s="1"/>
  <c r="AJ10" i="10"/>
  <c r="BD9" i="10"/>
  <c r="CM9" i="10" s="1"/>
  <c r="AK9" i="10"/>
  <c r="CL39" i="10"/>
  <c r="CJ39" i="10"/>
  <c r="CK40" i="10"/>
  <c r="BD7" i="10"/>
  <c r="CM7" i="10" s="1"/>
  <c r="AK7" i="10"/>
  <c r="Q5" i="10"/>
  <c r="BB5" i="10"/>
  <c r="AI5" i="10"/>
  <c r="BD13" i="10"/>
  <c r="CM13" i="10" s="1"/>
  <c r="AK13" i="10"/>
  <c r="CL7" i="10"/>
  <c r="CM3" i="10"/>
  <c r="R14" i="10"/>
  <c r="BC14" i="10"/>
  <c r="AJ14" i="10"/>
  <c r="CJ30" i="10"/>
  <c r="CK30" i="10"/>
  <c r="BD45" i="10"/>
  <c r="CM45" i="10" s="1"/>
  <c r="AK45" i="10"/>
  <c r="CK34" i="10"/>
  <c r="CK10" i="10"/>
  <c r="R46" i="10"/>
  <c r="BC46" i="10"/>
  <c r="CL46" i="10" s="1"/>
  <c r="AJ46" i="10"/>
  <c r="BD28" i="10"/>
  <c r="CM28" i="10" s="1"/>
  <c r="AK28" i="10"/>
  <c r="BD43" i="10"/>
  <c r="CM43" i="10" s="1"/>
  <c r="AK43" i="10"/>
  <c r="BD33" i="10"/>
  <c r="CM33" i="10" s="1"/>
  <c r="AK33" i="10"/>
  <c r="CL37" i="10"/>
  <c r="CK31" i="10"/>
  <c r="CK14" i="10"/>
  <c r="BD29" i="10"/>
  <c r="CM29" i="10" s="1"/>
  <c r="AK29" i="10"/>
  <c r="BD40" i="10"/>
  <c r="CM40" i="10" s="1"/>
  <c r="AK40" i="10"/>
  <c r="BD31" i="10"/>
  <c r="CM31" i="10" s="1"/>
  <c r="AK31" i="10"/>
  <c r="BD36" i="10"/>
  <c r="CM36" i="10" s="1"/>
  <c r="AK36" i="10"/>
  <c r="BD30" i="10"/>
  <c r="CM30" i="10" s="1"/>
  <c r="AK30" i="10"/>
  <c r="BD38" i="10"/>
  <c r="CM38" i="10" s="1"/>
  <c r="AK38" i="10"/>
  <c r="BD35" i="10"/>
  <c r="CM35" i="10" s="1"/>
  <c r="AK35" i="10"/>
  <c r="CL48" i="10"/>
  <c r="BD8" i="10"/>
  <c r="CM8" i="10" s="1"/>
  <c r="AK8" i="10"/>
  <c r="BD32" i="10"/>
  <c r="CM32" i="10" s="1"/>
  <c r="AK32" i="10"/>
  <c r="BD18" i="10"/>
  <c r="CM18" i="10" s="1"/>
  <c r="AK18" i="10"/>
  <c r="CL13" i="10"/>
  <c r="BD24" i="10"/>
  <c r="CM24" i="10" s="1"/>
  <c r="AK24" i="10"/>
  <c r="CK47" i="10"/>
  <c r="BD34" i="10"/>
  <c r="CM34" i="10" s="1"/>
  <c r="AK34" i="10"/>
  <c r="BD25" i="10"/>
  <c r="CM25" i="10" s="1"/>
  <c r="AK25" i="10"/>
  <c r="BD39" i="10"/>
  <c r="CM39" i="10" s="1"/>
  <c r="AK39" i="10"/>
  <c r="R50" i="10"/>
  <c r="BC50" i="10"/>
  <c r="CL50" i="10" s="1"/>
  <c r="AJ50" i="10"/>
  <c r="CL32" i="10"/>
  <c r="R4" i="10"/>
  <c r="BC4" i="10"/>
  <c r="AJ4" i="10"/>
  <c r="CK29" i="10"/>
  <c r="BD48" i="10"/>
  <c r="CM48" i="10" s="1"/>
  <c r="AK48" i="10"/>
  <c r="CK39" i="10"/>
  <c r="CK4" i="10"/>
  <c r="BD22" i="10"/>
  <c r="CM22" i="10" s="1"/>
  <c r="AK22" i="10"/>
  <c r="CL6" i="10"/>
  <c r="CL29" i="10"/>
  <c r="CK49" i="10"/>
  <c r="CL16" i="10"/>
  <c r="R15" i="10"/>
  <c r="BC15" i="10"/>
  <c r="AJ15" i="10"/>
  <c r="BD3" i="10"/>
  <c r="AK3" i="10"/>
  <c r="CL30" i="10"/>
  <c r="BD20" i="10"/>
  <c r="CM20" i="10" s="1"/>
  <c r="AK20" i="10"/>
  <c r="CK46" i="10"/>
  <c r="CM37" i="10"/>
  <c r="CK37" i="10"/>
  <c r="BD41" i="10"/>
  <c r="CM41" i="10" s="1"/>
  <c r="AK41" i="10"/>
  <c r="BD27" i="10"/>
  <c r="CM27" i="10" s="1"/>
  <c r="AK27" i="10"/>
  <c r="BD44" i="10"/>
  <c r="CM44" i="10" s="1"/>
  <c r="AK44" i="10"/>
  <c r="R42" i="10"/>
  <c r="BC42" i="10"/>
  <c r="CL42" i="10" s="1"/>
  <c r="AJ42" i="10"/>
  <c r="R16" i="10"/>
  <c r="BC16" i="10"/>
  <c r="AJ16" i="10"/>
  <c r="CL15" i="10"/>
  <c r="R49" i="10"/>
  <c r="BC49" i="10"/>
  <c r="AJ49" i="10"/>
  <c r="R47" i="10"/>
  <c r="BC47" i="10"/>
  <c r="CL47" i="10" s="1"/>
  <c r="AJ47" i="10"/>
  <c r="R23" i="10"/>
  <c r="BC23" i="10"/>
  <c r="CL23" i="10" s="1"/>
  <c r="AJ23" i="10"/>
  <c r="BD50" i="10" l="1"/>
  <c r="CM50" i="10" s="1"/>
  <c r="AK50" i="10"/>
  <c r="BD14" i="10"/>
  <c r="CM14" i="10" s="1"/>
  <c r="AK14" i="10"/>
  <c r="CL14" i="10"/>
  <c r="BD10" i="10"/>
  <c r="CM10" i="10" s="1"/>
  <c r="AK10" i="10"/>
  <c r="BD23" i="10"/>
  <c r="CM23" i="10" s="1"/>
  <c r="AK23" i="10"/>
  <c r="BD46" i="10"/>
  <c r="CM46" i="10" s="1"/>
  <c r="AK46" i="10"/>
  <c r="CL49" i="10"/>
  <c r="CK5" i="10"/>
  <c r="BD47" i="10"/>
  <c r="CM47" i="10" s="1"/>
  <c r="AK47" i="10"/>
  <c r="R5" i="10"/>
  <c r="BC5" i="10"/>
  <c r="CL5" i="10" s="1"/>
  <c r="AJ5" i="10"/>
  <c r="BD49" i="10"/>
  <c r="CM49" i="10" s="1"/>
  <c r="AK49" i="10"/>
  <c r="BD16" i="10"/>
  <c r="CM16" i="10" s="1"/>
  <c r="AK16" i="10"/>
  <c r="BD42" i="10"/>
  <c r="CM42" i="10" s="1"/>
  <c r="AK42" i="10"/>
  <c r="BD15" i="10"/>
  <c r="CM15" i="10" s="1"/>
  <c r="AK15" i="10"/>
  <c r="BD4" i="10"/>
  <c r="CM4" i="10" s="1"/>
  <c r="AK4" i="10"/>
  <c r="BD5" i="10" l="1"/>
  <c r="CM5" i="10" s="1"/>
  <c r="AK5" i="10"/>
  <c r="M30" i="6" l="1"/>
  <c r="M20" i="6"/>
  <c r="M40" i="6"/>
  <c r="M15" i="6"/>
  <c r="M10" i="6"/>
  <c r="M5" i="6"/>
  <c r="M25" i="6"/>
  <c r="M35" i="6"/>
  <c r="M45" i="6"/>
  <c r="L47" i="6"/>
  <c r="L42" i="6"/>
  <c r="L27" i="6"/>
  <c r="L12" i="6"/>
  <c r="L17" i="6"/>
  <c r="L32" i="6"/>
  <c r="L37" i="6"/>
  <c r="L7" i="6"/>
  <c r="L22" i="6"/>
  <c r="M21" i="6"/>
  <c r="M36" i="6"/>
  <c r="M31" i="6"/>
  <c r="M26" i="6"/>
  <c r="M46" i="6"/>
  <c r="M11" i="6"/>
  <c r="M16" i="6"/>
  <c r="M6" i="6"/>
  <c r="M41" i="6"/>
  <c r="L28" i="6"/>
  <c r="L38" i="6"/>
  <c r="L13" i="6"/>
  <c r="L8" i="6"/>
  <c r="L18" i="6"/>
  <c r="L48" i="6"/>
  <c r="L23" i="6"/>
  <c r="L43" i="6"/>
  <c r="L33" i="6"/>
  <c r="S8" i="6"/>
  <c r="M55" i="6"/>
  <c r="L63" i="6"/>
  <c r="N8" i="6"/>
  <c r="Q8" i="6" s="1"/>
  <c r="L57" i="6"/>
  <c r="M8" i="6"/>
  <c r="M60" i="6"/>
  <c r="L53" i="6"/>
  <c r="N6" i="6"/>
  <c r="R6" i="6" s="1"/>
  <c r="L62" i="6"/>
  <c r="M43" i="6"/>
  <c r="N43" i="6" s="1"/>
  <c r="L58" i="6"/>
  <c r="T33" i="6"/>
  <c r="M33" i="6"/>
  <c r="N33" i="6"/>
  <c r="R33" i="6" s="1"/>
  <c r="S33" i="6"/>
  <c r="L6" i="6"/>
  <c r="M51" i="6"/>
  <c r="L46" i="6"/>
  <c r="N46" i="6" s="1"/>
  <c r="L16" i="6"/>
  <c r="N16" i="6"/>
  <c r="Q16" i="6" s="1"/>
  <c r="M63" i="6"/>
  <c r="N63" i="6"/>
  <c r="S63" i="6" s="1"/>
  <c r="L36" i="6"/>
  <c r="N36" i="6" s="1"/>
  <c r="L51" i="6"/>
  <c r="N51" i="6" s="1"/>
  <c r="S42" i="6"/>
  <c r="M56" i="6"/>
  <c r="L56" i="6"/>
  <c r="N56" i="6" s="1"/>
  <c r="L20" i="6"/>
  <c r="N20" i="6" s="1"/>
  <c r="L26" i="6"/>
  <c r="N26" i="6"/>
  <c r="R26" i="6" s="1"/>
  <c r="M48" i="6"/>
  <c r="N48" i="6" s="1"/>
  <c r="L11" i="6"/>
  <c r="N11" i="6" s="1"/>
  <c r="L52" i="6"/>
  <c r="M61" i="6"/>
  <c r="L61" i="6"/>
  <c r="N61" i="6" s="1"/>
  <c r="L21" i="6"/>
  <c r="N21" i="6" s="1"/>
  <c r="M38" i="6"/>
  <c r="N38" i="6"/>
  <c r="R38" i="6" s="1"/>
  <c r="M58" i="6"/>
  <c r="N58" i="6" s="1"/>
  <c r="M7" i="6"/>
  <c r="N7" i="6"/>
  <c r="T7" i="6" s="1"/>
  <c r="M52" i="6"/>
  <c r="N52" i="6"/>
  <c r="T52" i="6" s="1"/>
  <c r="L30" i="6"/>
  <c r="N30" i="6"/>
  <c r="S30" i="6" s="1"/>
  <c r="L35" i="6"/>
  <c r="N35" i="6" s="1"/>
  <c r="M53" i="6"/>
  <c r="N53" i="6" s="1"/>
  <c r="M42" i="6"/>
  <c r="N42" i="6"/>
  <c r="T42" i="6" s="1"/>
  <c r="M23" i="6"/>
  <c r="N23" i="6"/>
  <c r="R23" i="6" s="1"/>
  <c r="M28" i="6"/>
  <c r="N28" i="6"/>
  <c r="Q28" i="6" s="1"/>
  <c r="M18" i="6"/>
  <c r="N18" i="6"/>
  <c r="Q18" i="6" s="1"/>
  <c r="M50" i="6"/>
  <c r="L50" i="6"/>
  <c r="N50" i="6" s="1"/>
  <c r="L5" i="6"/>
  <c r="N5" i="6"/>
  <c r="Q5" i="6" s="1"/>
  <c r="L10" i="6"/>
  <c r="N10" i="6"/>
  <c r="S10" i="6" s="1"/>
  <c r="M37" i="6"/>
  <c r="N37" i="6" s="1"/>
  <c r="M57" i="6"/>
  <c r="N57" i="6" s="1"/>
  <c r="L40" i="6"/>
  <c r="N40" i="6" s="1"/>
  <c r="M12" i="6"/>
  <c r="N12" i="6" s="1"/>
  <c r="M22" i="6"/>
  <c r="N22" i="6" s="1"/>
  <c r="M13" i="6"/>
  <c r="N13" i="6" s="1"/>
  <c r="M62" i="6"/>
  <c r="N62" i="6" s="1"/>
  <c r="M32" i="6"/>
  <c r="N32" i="6" s="1"/>
  <c r="L31" i="6"/>
  <c r="N31" i="6" s="1"/>
  <c r="L15" i="6"/>
  <c r="N15" i="6" s="1"/>
  <c r="L45" i="6"/>
  <c r="N45" i="6" s="1"/>
  <c r="L25" i="6"/>
  <c r="N25" i="6" s="1"/>
  <c r="L60" i="6"/>
  <c r="N60" i="6" s="1"/>
  <c r="M17" i="6"/>
  <c r="N17" i="6" s="1"/>
  <c r="L55" i="6"/>
  <c r="N55" i="6" s="1"/>
  <c r="L41" i="6"/>
  <c r="N41" i="6" s="1"/>
  <c r="M47" i="6"/>
  <c r="N47" i="6" s="1"/>
  <c r="M27" i="6"/>
  <c r="N27" i="6" s="1"/>
  <c r="R50" i="6" l="1"/>
  <c r="T50" i="6"/>
  <c r="S50" i="6"/>
  <c r="Q50" i="6"/>
  <c r="T60" i="6"/>
  <c r="S60" i="6"/>
  <c r="R60" i="6"/>
  <c r="T35" i="13" s="1"/>
  <c r="Q60" i="6"/>
  <c r="S22" i="6"/>
  <c r="T22" i="6"/>
  <c r="R22" i="6"/>
  <c r="T12" i="13" s="1"/>
  <c r="Q22" i="6"/>
  <c r="S46" i="6"/>
  <c r="T46" i="6"/>
  <c r="Q46" i="6"/>
  <c r="R46" i="6"/>
  <c r="T43" i="6"/>
  <c r="S43" i="6"/>
  <c r="Q43" i="6"/>
  <c r="R43" i="6"/>
  <c r="T25" i="6"/>
  <c r="S25" i="6"/>
  <c r="R25" i="6"/>
  <c r="T14" i="13" s="1"/>
  <c r="Q25" i="6"/>
  <c r="Q45" i="6"/>
  <c r="R45" i="6"/>
  <c r="T45" i="6"/>
  <c r="S45" i="6"/>
  <c r="P26" i="13" s="1"/>
  <c r="Q40" i="6"/>
  <c r="S40" i="6"/>
  <c r="R40" i="6"/>
  <c r="T23" i="13" s="1"/>
  <c r="T40" i="6"/>
  <c r="Q11" i="6"/>
  <c r="S11" i="6"/>
  <c r="T11" i="6"/>
  <c r="R11" i="6"/>
  <c r="R51" i="6"/>
  <c r="T51" i="6"/>
  <c r="Q51" i="6"/>
  <c r="S51" i="6"/>
  <c r="R15" i="6"/>
  <c r="Q15" i="6"/>
  <c r="S8" i="13" s="1"/>
  <c r="S15" i="6"/>
  <c r="T15" i="6"/>
  <c r="Q53" i="6"/>
  <c r="S53" i="6"/>
  <c r="R53" i="6"/>
  <c r="T53" i="6"/>
  <c r="R58" i="6"/>
  <c r="S58" i="6"/>
  <c r="T58" i="6"/>
  <c r="Q58" i="6"/>
  <c r="S48" i="6"/>
  <c r="T48" i="6"/>
  <c r="Q48" i="6"/>
  <c r="R48" i="6"/>
  <c r="T36" i="6"/>
  <c r="R36" i="6"/>
  <c r="Q36" i="6"/>
  <c r="S36" i="6"/>
  <c r="T12" i="6"/>
  <c r="Q12" i="6"/>
  <c r="S12" i="6"/>
  <c r="P6" i="13" s="1"/>
  <c r="R12" i="6"/>
  <c r="T27" i="6"/>
  <c r="R27" i="6"/>
  <c r="Q27" i="6"/>
  <c r="S15" i="13" s="1"/>
  <c r="S27" i="6"/>
  <c r="Q57" i="6"/>
  <c r="S57" i="6"/>
  <c r="T57" i="6"/>
  <c r="R57" i="6"/>
  <c r="T33" i="13" s="1"/>
  <c r="T47" i="6"/>
  <c r="R47" i="6"/>
  <c r="T27" i="13" s="1"/>
  <c r="Q47" i="6"/>
  <c r="S47" i="6"/>
  <c r="P27" i="13" s="1"/>
  <c r="Q31" i="6"/>
  <c r="R31" i="6"/>
  <c r="S31" i="6"/>
  <c r="P17" i="13" s="1"/>
  <c r="T31" i="6"/>
  <c r="S37" i="6"/>
  <c r="T37" i="6"/>
  <c r="Q37" i="6"/>
  <c r="R37" i="6"/>
  <c r="T21" i="13" s="1"/>
  <c r="Q35" i="6"/>
  <c r="S20" i="13" s="1"/>
  <c r="T35" i="6"/>
  <c r="S35" i="6"/>
  <c r="P20" i="13" s="1"/>
  <c r="R35" i="6"/>
  <c r="T20" i="13" s="1"/>
  <c r="P5" i="13"/>
  <c r="S55" i="6"/>
  <c r="T55" i="6"/>
  <c r="Q55" i="6"/>
  <c r="R55" i="6"/>
  <c r="Q62" i="6"/>
  <c r="S36" i="13" s="1"/>
  <c r="R62" i="6"/>
  <c r="S62" i="6"/>
  <c r="T62" i="6"/>
  <c r="S21" i="6"/>
  <c r="R21" i="6"/>
  <c r="Q21" i="6"/>
  <c r="T21" i="6"/>
  <c r="T20" i="6"/>
  <c r="S20" i="6"/>
  <c r="R20" i="6"/>
  <c r="Q20" i="6"/>
  <c r="S11" i="13" s="1"/>
  <c r="P24" i="13"/>
  <c r="Q41" i="6"/>
  <c r="S41" i="6"/>
  <c r="R41" i="6"/>
  <c r="T41" i="6"/>
  <c r="Q32" i="6"/>
  <c r="S18" i="13" s="1"/>
  <c r="T32" i="6"/>
  <c r="S32" i="6"/>
  <c r="P18" i="13" s="1"/>
  <c r="R32" i="6"/>
  <c r="T18" i="13" s="1"/>
  <c r="T17" i="6"/>
  <c r="S17" i="6"/>
  <c r="R17" i="6"/>
  <c r="Q17" i="6"/>
  <c r="S9" i="13" s="1"/>
  <c r="S13" i="6"/>
  <c r="R13" i="6"/>
  <c r="T13" i="6"/>
  <c r="Q13" i="6"/>
  <c r="R61" i="6"/>
  <c r="S61" i="6"/>
  <c r="T61" i="6"/>
  <c r="Q61" i="6"/>
  <c r="Q56" i="6"/>
  <c r="R56" i="6"/>
  <c r="S56" i="6"/>
  <c r="T56" i="6"/>
  <c r="Q63" i="6"/>
  <c r="S18" i="6"/>
  <c r="S28" i="6"/>
  <c r="Q52" i="6"/>
  <c r="S30" i="13" s="1"/>
  <c r="S7" i="6"/>
  <c r="Q42" i="6"/>
  <c r="S24" i="13" s="1"/>
  <c r="V24" i="13" s="1"/>
  <c r="T63" i="6"/>
  <c r="R28" i="6"/>
  <c r="S23" i="6"/>
  <c r="R63" i="6"/>
  <c r="T10" i="6"/>
  <c r="Q10" i="6"/>
  <c r="S5" i="13" s="1"/>
  <c r="V5" i="13" s="1"/>
  <c r="R52" i="6"/>
  <c r="T30" i="13" s="1"/>
  <c r="Q7" i="6"/>
  <c r="S3" i="13" s="1"/>
  <c r="R42" i="6"/>
  <c r="T24" i="13" s="1"/>
  <c r="R30" i="6"/>
  <c r="T17" i="13" s="1"/>
  <c r="T23" i="6"/>
  <c r="S5" i="6"/>
  <c r="P2" i="13" s="1"/>
  <c r="S6" i="6"/>
  <c r="R8" i="6"/>
  <c r="R16" i="6"/>
  <c r="R5" i="6"/>
  <c r="Q23" i="6"/>
  <c r="Q33" i="6"/>
  <c r="Q6" i="6"/>
  <c r="S2" i="13" s="1"/>
  <c r="T38" i="6"/>
  <c r="S26" i="6"/>
  <c r="T5" i="6"/>
  <c r="T8" i="6"/>
  <c r="S16" i="6"/>
  <c r="Q30" i="6"/>
  <c r="S17" i="13" s="1"/>
  <c r="V17" i="13" s="1"/>
  <c r="R7" i="6"/>
  <c r="R10" i="6"/>
  <c r="T5" i="13" s="1"/>
  <c r="T6" i="6"/>
  <c r="Q38" i="6"/>
  <c r="T26" i="6"/>
  <c r="R18" i="6"/>
  <c r="T30" i="6"/>
  <c r="T16" i="6"/>
  <c r="S38" i="6"/>
  <c r="Q26" i="6"/>
  <c r="T18" i="6"/>
  <c r="T28" i="6"/>
  <c r="S52" i="6"/>
  <c r="P30" i="13" s="1"/>
  <c r="P3" i="13" l="1"/>
  <c r="V18" i="13"/>
  <c r="P11" i="13"/>
  <c r="T36" i="13"/>
  <c r="T6" i="13"/>
  <c r="S14" i="13"/>
  <c r="V14" i="13" s="1"/>
  <c r="S35" i="13"/>
  <c r="V35" i="13" s="1"/>
  <c r="V9" i="13"/>
  <c r="T9" i="13"/>
  <c r="T32" i="13"/>
  <c r="P33" i="13"/>
  <c r="S6" i="13"/>
  <c r="V6" i="13" s="1"/>
  <c r="P23" i="13"/>
  <c r="P14" i="13"/>
  <c r="P35" i="13"/>
  <c r="T3" i="13"/>
  <c r="P9" i="13"/>
  <c r="S32" i="13"/>
  <c r="V32" i="13" s="1"/>
  <c r="V20" i="13"/>
  <c r="S33" i="13"/>
  <c r="V33" i="13" s="1"/>
  <c r="S23" i="13"/>
  <c r="V23" i="13" s="1"/>
  <c r="V36" i="13"/>
  <c r="Q67" i="6"/>
  <c r="P15" i="13"/>
  <c r="S12" i="13"/>
  <c r="V12" i="13" s="1"/>
  <c r="S29" i="13"/>
  <c r="V3" i="13"/>
  <c r="P32" i="13"/>
  <c r="S21" i="13"/>
  <c r="V21" i="13" s="1"/>
  <c r="S27" i="13"/>
  <c r="V27" i="13" s="1"/>
  <c r="P8" i="13"/>
  <c r="P29" i="13"/>
  <c r="T15" i="13"/>
  <c r="V15" i="13" s="1"/>
  <c r="T26" i="13"/>
  <c r="T2" i="13"/>
  <c r="V2" i="13" s="1"/>
  <c r="R67" i="6"/>
  <c r="V30" i="13"/>
  <c r="T11" i="13"/>
  <c r="V11" i="13" s="1"/>
  <c r="P36" i="13"/>
  <c r="P21" i="13"/>
  <c r="T8" i="13"/>
  <c r="V8" i="13" s="1"/>
  <c r="S26" i="13"/>
  <c r="V26" i="13" s="1"/>
  <c r="P12" i="13"/>
  <c r="T29" i="13"/>
  <c r="V29" i="13" l="1"/>
</calcChain>
</file>

<file path=xl/sharedStrings.xml><?xml version="1.0" encoding="utf-8"?>
<sst xmlns="http://schemas.openxmlformats.org/spreadsheetml/2006/main" count="590" uniqueCount="145">
  <si>
    <t>TTC</t>
  </si>
  <si>
    <t>DPD</t>
  </si>
  <si>
    <t>LGD</t>
    <phoneticPr fontId="0" type="noConversion"/>
  </si>
  <si>
    <t>AiBank</t>
    <phoneticPr fontId="0" type="noConversion"/>
  </si>
  <si>
    <t>XBD</t>
  </si>
  <si>
    <t>Segment</t>
  </si>
  <si>
    <t>ECL</t>
  </si>
  <si>
    <t>LGD</t>
  </si>
  <si>
    <t>WCD</t>
  </si>
  <si>
    <t>WCD I</t>
  </si>
  <si>
    <t>WCD II</t>
  </si>
  <si>
    <t>WCD IV</t>
  </si>
  <si>
    <t>Yixin</t>
  </si>
  <si>
    <t>Personal Loan</t>
  </si>
  <si>
    <t>Currency</t>
  </si>
  <si>
    <t>Exchange Rate</t>
  </si>
  <si>
    <t>BOT</t>
  </si>
  <si>
    <t>USD</t>
  </si>
  <si>
    <t>HKD</t>
  </si>
  <si>
    <t>THB</t>
  </si>
  <si>
    <t>JPY</t>
  </si>
  <si>
    <t>CNY</t>
  </si>
  <si>
    <t>Scenario</t>
  </si>
  <si>
    <t>CRR</t>
  </si>
  <si>
    <t>Forward PD</t>
  </si>
  <si>
    <t>Survival</t>
  </si>
  <si>
    <t>Marginal PD</t>
  </si>
  <si>
    <t>Cumulative PD</t>
  </si>
  <si>
    <t>Best</t>
  </si>
  <si>
    <t>Base</t>
  </si>
  <si>
    <t>Worst</t>
  </si>
  <si>
    <t>Product</t>
  </si>
  <si>
    <t>FG</t>
  </si>
  <si>
    <t>Portfolio</t>
  </si>
  <si>
    <t>Stage</t>
  </si>
  <si>
    <t>0</t>
  </si>
  <si>
    <t>1-30</t>
  </si>
  <si>
    <t>31-60</t>
  </si>
  <si>
    <t>61-90</t>
  </si>
  <si>
    <t>90+</t>
  </si>
  <si>
    <t>Car Loan</t>
  </si>
  <si>
    <t>Personal Commercial Loan</t>
  </si>
  <si>
    <t>Not Known</t>
  </si>
  <si>
    <t>Shengda</t>
  </si>
  <si>
    <t>Lexin</t>
  </si>
  <si>
    <t>Taishan</t>
  </si>
  <si>
    <t>OffCN</t>
  </si>
  <si>
    <t>Daxin</t>
  </si>
  <si>
    <t>Max tenor (year)</t>
  </si>
  <si>
    <t>WCD III</t>
  </si>
  <si>
    <t>AiBank</t>
  </si>
  <si>
    <t>CRR_FG</t>
  </si>
  <si>
    <t>Education Loan</t>
  </si>
  <si>
    <t>Weight</t>
  </si>
  <si>
    <t>CPD 1Y</t>
  </si>
  <si>
    <t>CPD_FG 1Y</t>
  </si>
  <si>
    <t>CPD_FG LT</t>
  </si>
  <si>
    <t>CPD LT</t>
  </si>
  <si>
    <t>Outstanding</t>
  </si>
  <si>
    <t>Reporting Data</t>
  </si>
  <si>
    <t>Product_DPD</t>
  </si>
  <si>
    <t>Type</t>
  </si>
  <si>
    <t>New</t>
  </si>
  <si>
    <t>Used</t>
  </si>
  <si>
    <t>Interest</t>
  </si>
  <si>
    <t>PD</t>
  </si>
  <si>
    <t>ID</t>
  </si>
  <si>
    <t>Customer Name</t>
  </si>
  <si>
    <t>Industry</t>
  </si>
  <si>
    <t>Portfolio (BOT)</t>
  </si>
  <si>
    <t>(10.3) Personal</t>
  </si>
  <si>
    <t>6.4 Personal Loan 10</t>
  </si>
  <si>
    <t>(10.2) motor vehicles and motorcycles</t>
  </si>
  <si>
    <t>6.2.2 Used Cars</t>
  </si>
  <si>
    <t>6.2.1 New Cars</t>
  </si>
  <si>
    <t>6.5 Other Retail Loan 1 14</t>
  </si>
  <si>
    <t>WCD</t>
    <phoneticPr fontId="2" type="noConversion"/>
  </si>
  <si>
    <t>BOT Segment</t>
  </si>
  <si>
    <t>C</t>
  </si>
  <si>
    <t>Car Loan(New)_WCD_S1</t>
  </si>
  <si>
    <t>Car Loan(New)_WCD_S2</t>
  </si>
  <si>
    <t>Car Loan(New)_WCD_S3</t>
  </si>
  <si>
    <t>Car Loan(Used)_WCD_S1</t>
  </si>
  <si>
    <t>Car Loan(Used)_WCD_S2</t>
  </si>
  <si>
    <t>Car Loan(Used)_WCD_S3</t>
  </si>
  <si>
    <t>Car Loan(New)_WCD II_S1</t>
  </si>
  <si>
    <t>Car Loan(New)_WCD II_S2</t>
  </si>
  <si>
    <t>Car Loan(New)_WCD II_S3</t>
  </si>
  <si>
    <t>Car Loan(Used)_WCD II_S1</t>
  </si>
  <si>
    <t>Car Loan(Used)_WCD II_S2</t>
  </si>
  <si>
    <t>Car Loan(Used)_WCD II_S3</t>
  </si>
  <si>
    <t>Car Loan(New)_WCD III_S1</t>
  </si>
  <si>
    <t>Car Loan(Used)_WCD III_S1</t>
  </si>
  <si>
    <t>Car Loan(New)_WCD IV_S1</t>
  </si>
  <si>
    <t>Car Loan(Used)_WCD IV_S1</t>
  </si>
  <si>
    <t>Car Loan(New)_WCD III_S2</t>
  </si>
  <si>
    <t>Car Loan(New)_WCD III_S3</t>
  </si>
  <si>
    <t>Car Loan(Used)_WCD III_S2</t>
  </si>
  <si>
    <t>Car Loan(Used)_WCD III_S3</t>
  </si>
  <si>
    <t>Car Loan(New)_WCD IV_S2</t>
  </si>
  <si>
    <t>Car Loan(New)_WCD IV_S3</t>
  </si>
  <si>
    <t>Car Loan(Used)_WCD IV_S2</t>
  </si>
  <si>
    <t>Car Loan(Used)_WCD IV_S3</t>
  </si>
  <si>
    <t>YIXIN_S1</t>
  </si>
  <si>
    <t>YIXIN_S2</t>
  </si>
  <si>
    <t>YIXIN_S3</t>
  </si>
  <si>
    <t>Personal Loan_S1</t>
  </si>
  <si>
    <t>Personal Loan_S2</t>
  </si>
  <si>
    <t>Personal Loan_S3</t>
  </si>
  <si>
    <t>XBD_S1</t>
  </si>
  <si>
    <t>XBD_S2</t>
  </si>
  <si>
    <t>XBD_S3</t>
  </si>
  <si>
    <t>OFFCN_S1</t>
  </si>
  <si>
    <t>OFFCN_S2</t>
  </si>
  <si>
    <t>OFFCN_S3</t>
  </si>
  <si>
    <t>ECL_Interest</t>
  </si>
  <si>
    <t>EAD_PD</t>
  </si>
  <si>
    <t>Int_PD</t>
  </si>
  <si>
    <t>Int_LGD</t>
  </si>
  <si>
    <t>EAD_LGD</t>
  </si>
  <si>
    <t>LGD_avg</t>
  </si>
  <si>
    <t>PD_avg</t>
  </si>
  <si>
    <t>CNY -&gt; FCY</t>
  </si>
  <si>
    <t>CNY -&gt; THB</t>
  </si>
  <si>
    <t>N</t>
  </si>
  <si>
    <t>Y</t>
  </si>
  <si>
    <t>Lifetime</t>
  </si>
  <si>
    <t>Stage 1</t>
  </si>
  <si>
    <t>Stage 2</t>
  </si>
  <si>
    <t>Stage 3</t>
  </si>
  <si>
    <t>Floor rate</t>
  </si>
  <si>
    <t>5-classification</t>
  </si>
  <si>
    <t>Additional floor rate</t>
  </si>
  <si>
    <t>Loan</t>
  </si>
  <si>
    <t>Special Mention</t>
  </si>
  <si>
    <t>Substandard</t>
  </si>
  <si>
    <t>CADD</t>
  </si>
  <si>
    <t>Doubtful</t>
  </si>
  <si>
    <t>BADD</t>
  </si>
  <si>
    <t>Loss</t>
  </si>
  <si>
    <t>TBADD</t>
  </si>
  <si>
    <t>Factoring</t>
  </si>
  <si>
    <t>TF</t>
  </si>
  <si>
    <t>ECL CBIRC</t>
  </si>
  <si>
    <t>Higher ECL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</si>
</sst>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 * #,##0.00_ ;_ * \-#,##0.00_ ;_ * &quot;-&quot;??_ ;_ @_ "/>
    <numFmt numFmtId="165" formatCode="_ * #,##0_ ;_ * \-#,##0_ ;_ * &quot;-&quot;??_ ;_ @_ "/>
    <numFmt numFmtId="166" formatCode="_(* #,##0_);_(* \(#,##0\);_(* &quot;-&quot;??_);_(@_)"/>
    <numFmt numFmtId="167" formatCode="[$SGD]\ #,##0.00_);[Red]\([$SGD]\ #,##0.00\)"/>
    <numFmt numFmtId="168" formatCode="_(* #,##0.00000_);_(* \(#,##0.00000\);_(* &quot;-&quot;??_);_(@_)"/>
    <numFmt numFmtId="169" formatCode="0.0000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E8F3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164" fontId="4" fillId="0" borderId="0" applyFont="0" applyFill="0" applyBorder="0" applyAlignment="0" applyProtection="0">
      <alignment vertical="center"/>
    </xf>
    <xf numFmtId="167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167" fontId="4" fillId="0" borderId="0">
      <alignment vertical="center"/>
    </xf>
    <xf numFmtId="9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</cellStyleXfs>
  <cellXfs count="8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2">
      <alignment vertical="center"/>
    </xf>
    <xf numFmtId="10" fontId="4" fillId="0" borderId="0" xfId="1" applyNumberFormat="1" applyFont="1" applyAlignment="1">
      <alignment vertical="center"/>
    </xf>
    <xf numFmtId="166" fontId="4" fillId="0" borderId="0" xfId="2" applyNumberFormat="1">
      <alignment vertical="center"/>
    </xf>
    <xf numFmtId="167" fontId="3" fillId="2" borderId="4" xfId="5" applyFont="1" applyFill="1" applyBorder="1" applyAlignment="1">
      <alignment horizontal="center" vertical="center"/>
    </xf>
    <xf numFmtId="0" fontId="1" fillId="0" borderId="0" xfId="5" applyNumberFormat="1" applyFont="1">
      <alignment vertical="center"/>
    </xf>
    <xf numFmtId="167" fontId="1" fillId="0" borderId="4" xfId="5" applyFont="1" applyBorder="1" applyAlignment="1">
      <alignment horizontal="center" vertical="center"/>
    </xf>
    <xf numFmtId="168" fontId="1" fillId="0" borderId="4" xfId="6" applyNumberFormat="1" applyFont="1" applyBorder="1" applyAlignment="1" applyProtection="1">
      <alignment horizontal="right" vertical="center"/>
      <protection locked="0"/>
    </xf>
    <xf numFmtId="0" fontId="1" fillId="0" borderId="0" xfId="5" applyNumberFormat="1" applyFont="1" applyAlignment="1">
      <alignment horizontal="center" vertical="center"/>
    </xf>
    <xf numFmtId="0" fontId="1" fillId="0" borderId="5" xfId="5" applyNumberFormat="1" applyFont="1" applyBorder="1" applyAlignment="1">
      <alignment horizontal="center" vertical="center"/>
    </xf>
    <xf numFmtId="0" fontId="1" fillId="0" borderId="8" xfId="5" applyNumberFormat="1" applyFont="1" applyBorder="1" applyAlignment="1">
      <alignment horizontal="center" vertical="center"/>
    </xf>
    <xf numFmtId="10" fontId="1" fillId="0" borderId="9" xfId="3" applyNumberFormat="1" applyFont="1" applyFill="1" applyBorder="1">
      <alignment vertical="center"/>
    </xf>
    <xf numFmtId="10" fontId="1" fillId="0" borderId="10" xfId="3" applyNumberFormat="1" applyFont="1" applyFill="1" applyBorder="1">
      <alignment vertical="center"/>
    </xf>
    <xf numFmtId="10" fontId="1" fillId="0" borderId="9" xfId="5" applyNumberFormat="1" applyFont="1" applyBorder="1">
      <alignment vertical="center"/>
    </xf>
    <xf numFmtId="10" fontId="1" fillId="0" borderId="10" xfId="5" applyNumberFormat="1" applyFont="1" applyBorder="1">
      <alignment vertical="center"/>
    </xf>
    <xf numFmtId="10" fontId="1" fillId="0" borderId="0" xfId="5" applyNumberFormat="1" applyFont="1">
      <alignment vertical="center"/>
    </xf>
    <xf numFmtId="0" fontId="1" fillId="0" borderId="9" xfId="5" applyNumberFormat="1" applyFont="1" applyBorder="1" applyAlignment="1">
      <alignment horizontal="center" vertical="center"/>
    </xf>
    <xf numFmtId="10" fontId="1" fillId="0" borderId="8" xfId="3" applyNumberFormat="1" applyFont="1" applyFill="1" applyBorder="1">
      <alignment vertical="center"/>
    </xf>
    <xf numFmtId="10" fontId="1" fillId="0" borderId="0" xfId="3" applyNumberFormat="1" applyFont="1" applyFill="1" applyBorder="1">
      <alignment vertical="center"/>
    </xf>
    <xf numFmtId="0" fontId="1" fillId="0" borderId="11" xfId="5" applyNumberFormat="1" applyFont="1" applyBorder="1" applyAlignment="1">
      <alignment horizontal="center" vertical="center"/>
    </xf>
    <xf numFmtId="0" fontId="1" fillId="0" borderId="6" xfId="5" applyNumberFormat="1" applyFont="1" applyBorder="1" applyAlignment="1">
      <alignment horizontal="center" vertical="center"/>
    </xf>
    <xf numFmtId="10" fontId="1" fillId="0" borderId="12" xfId="3" applyNumberFormat="1" applyFont="1" applyFill="1" applyBorder="1">
      <alignment vertical="center"/>
    </xf>
    <xf numFmtId="10" fontId="1" fillId="0" borderId="12" xfId="5" applyNumberFormat="1" applyFont="1" applyBorder="1">
      <alignment vertical="center"/>
    </xf>
    <xf numFmtId="10" fontId="1" fillId="0" borderId="11" xfId="3" applyNumberFormat="1" applyFont="1" applyFill="1" applyBorder="1">
      <alignment vertical="center"/>
    </xf>
    <xf numFmtId="0" fontId="1" fillId="0" borderId="13" xfId="5" applyNumberFormat="1" applyFont="1" applyBorder="1" applyAlignment="1">
      <alignment horizontal="center" vertical="center"/>
    </xf>
    <xf numFmtId="0" fontId="1" fillId="0" borderId="7" xfId="5" applyNumberFormat="1" applyFont="1" applyBorder="1" applyAlignment="1">
      <alignment horizontal="center" vertical="center"/>
    </xf>
    <xf numFmtId="10" fontId="1" fillId="0" borderId="14" xfId="3" applyNumberFormat="1" applyFont="1" applyFill="1" applyBorder="1">
      <alignment vertical="center"/>
    </xf>
    <xf numFmtId="10" fontId="1" fillId="0" borderId="15" xfId="3" applyNumberFormat="1" applyFont="1" applyFill="1" applyBorder="1">
      <alignment vertical="center"/>
    </xf>
    <xf numFmtId="10" fontId="1" fillId="0" borderId="14" xfId="5" applyNumberFormat="1" applyFont="1" applyBorder="1">
      <alignment vertical="center"/>
    </xf>
    <xf numFmtId="10" fontId="1" fillId="0" borderId="15" xfId="5" applyNumberFormat="1" applyFont="1" applyBorder="1">
      <alignment vertical="center"/>
    </xf>
    <xf numFmtId="0" fontId="1" fillId="0" borderId="14" xfId="5" applyNumberFormat="1" applyFont="1" applyBorder="1" applyAlignment="1">
      <alignment horizontal="center" vertical="center"/>
    </xf>
    <xf numFmtId="10" fontId="1" fillId="0" borderId="13" xfId="3" applyNumberFormat="1" applyFont="1" applyFill="1" applyBorder="1">
      <alignment vertical="center"/>
    </xf>
    <xf numFmtId="49" fontId="4" fillId="0" borderId="0" xfId="2" applyNumberForma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1" fillId="0" borderId="0" xfId="2" applyFont="1">
      <alignment vertical="center"/>
    </xf>
    <xf numFmtId="10" fontId="1" fillId="0" borderId="0" xfId="1" applyNumberFormat="1" applyFont="1" applyAlignment="1">
      <alignment vertical="center"/>
    </xf>
    <xf numFmtId="0" fontId="1" fillId="0" borderId="0" xfId="0" applyFont="1"/>
    <xf numFmtId="165" fontId="1" fillId="0" borderId="0" xfId="4" applyNumberFormat="1" applyFont="1" applyFill="1" applyBorder="1" applyAlignment="1" applyProtection="1">
      <alignment vertical="center"/>
      <protection locked="0"/>
    </xf>
    <xf numFmtId="0" fontId="1" fillId="0" borderId="0" xfId="4" applyNumberFormat="1" applyFont="1" applyFill="1" applyBorder="1" applyAlignment="1" applyProtection="1">
      <alignment horizontal="center" vertical="center"/>
      <protection locked="0"/>
    </xf>
    <xf numFmtId="0" fontId="1" fillId="0" borderId="0" xfId="2" applyNumberFormat="1" applyFont="1" applyBorder="1" applyAlignment="1" applyProtection="1">
      <alignment vertical="center"/>
      <protection locked="0"/>
    </xf>
    <xf numFmtId="0" fontId="1" fillId="0" borderId="0" xfId="4" applyNumberFormat="1" applyFont="1" applyFill="1" applyBorder="1" applyAlignment="1" applyProtection="1">
      <alignment vertical="center"/>
      <protection locked="0"/>
    </xf>
    <xf numFmtId="9" fontId="1" fillId="0" borderId="0" xfId="3" applyNumberFormat="1" applyFont="1" applyFill="1" applyBorder="1" applyAlignment="1" applyProtection="1">
      <alignment horizontal="center" vertical="center"/>
      <protection locked="0"/>
    </xf>
    <xf numFmtId="0" fontId="2" fillId="0" borderId="0" xfId="2" applyNumberFormat="1" applyFont="1" applyAlignment="1">
      <alignment horizontal="center" vertical="center"/>
    </xf>
    <xf numFmtId="0" fontId="1" fillId="0" borderId="0" xfId="2" applyNumberFormat="1" applyFont="1">
      <alignment vertical="center"/>
    </xf>
    <xf numFmtId="9" fontId="1" fillId="0" borderId="0" xfId="2" applyNumberFormat="1" applyFont="1">
      <alignment vertical="center"/>
    </xf>
    <xf numFmtId="0" fontId="4" fillId="0" borderId="0" xfId="2" applyNumberFormat="1" applyAlignment="1">
      <alignment horizontal="center" vertical="center"/>
    </xf>
    <xf numFmtId="0" fontId="4" fillId="0" borderId="0" xfId="2" applyNumberFormat="1">
      <alignment vertical="center"/>
    </xf>
    <xf numFmtId="0" fontId="4" fillId="0" borderId="0" xfId="2" applyNumberFormat="1" applyAlignment="1">
      <alignment vertical="center"/>
    </xf>
    <xf numFmtId="9" fontId="4" fillId="0" borderId="0" xfId="1" applyFont="1" applyAlignment="1">
      <alignment vertical="center"/>
    </xf>
    <xf numFmtId="166" fontId="4" fillId="3" borderId="0" xfId="7" applyNumberFormat="1" applyFont="1" applyFill="1" applyAlignment="1">
      <alignment vertical="center"/>
    </xf>
    <xf numFmtId="166" fontId="4" fillId="0" borderId="0" xfId="7" applyNumberFormat="1" applyFont="1" applyAlignment="1">
      <alignment vertical="center"/>
    </xf>
    <xf numFmtId="0" fontId="2" fillId="0" borderId="0" xfId="2" applyFont="1" applyAlignment="1">
      <alignment horizontal="center" vertical="center"/>
    </xf>
    <xf numFmtId="0" fontId="4" fillId="4" borderId="0" xfId="2" applyFill="1">
      <alignment vertical="center"/>
    </xf>
    <xf numFmtId="0" fontId="2" fillId="0" borderId="0" xfId="2" applyFont="1" applyAlignment="1">
      <alignment horizontal="center" vertical="center"/>
    </xf>
    <xf numFmtId="0" fontId="0" fillId="0" borderId="0" xfId="2" applyFont="1">
      <alignment vertical="center"/>
    </xf>
    <xf numFmtId="0" fontId="0" fillId="0" borderId="0" xfId="0" applyFont="1" applyAlignment="1">
      <alignment vertical="center"/>
    </xf>
    <xf numFmtId="166" fontId="0" fillId="0" borderId="0" xfId="2" applyNumberFormat="1" applyFont="1">
      <alignment vertical="center"/>
    </xf>
    <xf numFmtId="43" fontId="0" fillId="0" borderId="0" xfId="6" applyFont="1" applyFill="1" applyBorder="1">
      <alignment vertical="center"/>
    </xf>
    <xf numFmtId="0" fontId="0" fillId="0" borderId="0" xfId="6" applyNumberFormat="1" applyFont="1" applyFill="1" applyBorder="1">
      <alignment vertical="center"/>
    </xf>
    <xf numFmtId="0" fontId="0" fillId="0" borderId="0" xfId="2" applyNumberFormat="1" applyFont="1">
      <alignment vertical="center"/>
    </xf>
    <xf numFmtId="166" fontId="0" fillId="0" borderId="0" xfId="7" applyNumberFormat="1" applyFont="1" applyFill="1" applyAlignment="1">
      <alignment vertical="center"/>
    </xf>
    <xf numFmtId="10" fontId="0" fillId="0" borderId="0" xfId="1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6" applyNumberFormat="1" applyFont="1" applyFill="1" applyBorder="1" applyAlignment="1">
      <alignment horizontal="center" vertical="center"/>
    </xf>
    <xf numFmtId="0" fontId="0" fillId="0" borderId="0" xfId="2" applyFont="1" applyAlignment="1">
      <alignment horizontal="center" vertical="center"/>
    </xf>
    <xf numFmtId="169" fontId="0" fillId="0" borderId="0" xfId="6" applyNumberFormat="1" applyFont="1" applyFill="1" applyBorder="1">
      <alignment vertical="center"/>
    </xf>
    <xf numFmtId="0" fontId="2" fillId="0" borderId="0" xfId="2" applyFont="1" applyAlignment="1">
      <alignment horizontal="center" vertical="center"/>
    </xf>
    <xf numFmtId="0" fontId="1" fillId="5" borderId="0" xfId="8" applyNumberFormat="1" applyFont="1" applyFill="1">
      <alignment vertical="center"/>
    </xf>
    <xf numFmtId="0" fontId="1" fillId="0" borderId="0" xfId="9" applyNumberFormat="1" applyFont="1">
      <alignment vertical="center"/>
    </xf>
    <xf numFmtId="0" fontId="4" fillId="0" borderId="0" xfId="8" applyNumberFormat="1">
      <alignment vertical="center"/>
    </xf>
    <xf numFmtId="0" fontId="3" fillId="2" borderId="16" xfId="10" applyNumberFormat="1" applyFont="1" applyFill="1" applyBorder="1" applyAlignment="1">
      <alignment horizontal="center" vertical="center"/>
    </xf>
    <xf numFmtId="0" fontId="3" fillId="2" borderId="16" xfId="9" applyNumberFormat="1" applyFont="1" applyFill="1" applyBorder="1" applyAlignment="1">
      <alignment horizontal="center" vertical="center"/>
    </xf>
    <xf numFmtId="0" fontId="1" fillId="0" borderId="16" xfId="8" applyNumberFormat="1" applyFont="1" applyFill="1" applyBorder="1" applyAlignment="1" applyProtection="1">
      <alignment horizontal="left" vertical="center"/>
      <protection locked="0"/>
    </xf>
    <xf numFmtId="10" fontId="1" fillId="0" borderId="16" xfId="9" applyNumberFormat="1" applyFont="1" applyFill="1" applyBorder="1" applyAlignment="1" applyProtection="1">
      <alignment horizontal="right" vertical="center"/>
      <protection locked="0"/>
    </xf>
    <xf numFmtId="0" fontId="4" fillId="0" borderId="16" xfId="8" applyNumberFormat="1" applyBorder="1">
      <alignment vertical="center"/>
    </xf>
    <xf numFmtId="0" fontId="1" fillId="0" borderId="0" xfId="8" applyNumberFormat="1" applyFont="1" applyFill="1" applyBorder="1" applyAlignment="1" applyProtection="1">
      <alignment horizontal="left" vertical="center"/>
      <protection locked="0"/>
    </xf>
    <xf numFmtId="10" fontId="1" fillId="0" borderId="0" xfId="9" applyNumberFormat="1" applyFont="1" applyFill="1" applyBorder="1" applyAlignment="1" applyProtection="1">
      <alignment horizontal="right" vertical="center"/>
      <protection locked="0"/>
    </xf>
    <xf numFmtId="0" fontId="1" fillId="0" borderId="0" xfId="8" applyNumberFormat="1" applyFont="1">
      <alignment vertical="center"/>
    </xf>
    <xf numFmtId="0" fontId="1" fillId="0" borderId="5" xfId="5" applyNumberFormat="1" applyFont="1" applyBorder="1" applyAlignment="1">
      <alignment horizontal="center" vertical="center"/>
    </xf>
    <xf numFmtId="0" fontId="1" fillId="0" borderId="6" xfId="5" applyNumberFormat="1" applyFont="1" applyBorder="1" applyAlignment="1">
      <alignment horizontal="center" vertical="center"/>
    </xf>
    <xf numFmtId="0" fontId="1" fillId="0" borderId="1" xfId="5" applyNumberFormat="1" applyFont="1" applyBorder="1" applyAlignment="1">
      <alignment horizontal="center" vertical="center"/>
    </xf>
    <xf numFmtId="0" fontId="1" fillId="0" borderId="2" xfId="5" applyNumberFormat="1" applyFont="1" applyBorder="1" applyAlignment="1">
      <alignment horizontal="center" vertical="center"/>
    </xf>
    <xf numFmtId="0" fontId="1" fillId="0" borderId="3" xfId="5" applyNumberFormat="1" applyFont="1" applyBorder="1" applyAlignment="1">
      <alignment horizontal="center" vertical="center"/>
    </xf>
    <xf numFmtId="0" fontId="1" fillId="0" borderId="7" xfId="5" applyNumberFormat="1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</cellXfs>
  <cellStyles count="11">
    <cellStyle name="Comma" xfId="7" builtinId="3"/>
    <cellStyle name="Comma 2" xfId="4"/>
    <cellStyle name="Comma 3" xfId="6"/>
    <cellStyle name="Comma 95 2" xfId="10"/>
    <cellStyle name="Normal" xfId="0" builtinId="0"/>
    <cellStyle name="Normal 141" xfId="8"/>
    <cellStyle name="Normal 2" xfId="2"/>
    <cellStyle name="Normal 3" xfId="5"/>
    <cellStyle name="Percent" xfId="1" builtinId="5"/>
    <cellStyle name="Percent 2" xfId="9"/>
    <cellStyle name="Percent 4" xfId="3"/>
  </cellStyles>
  <dxfs count="32"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CRR_1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param'!$BX$3</c:f>
              <c:strCache>
                <c:ptCount val="1"/>
                <c:pt idx="0">
                  <c:v>TTC_1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param'!$BY$3:$CM$3</c:f>
              <c:numCache>
                <c:formatCode>0.00%</c:formatCode>
                <c:ptCount val="15"/>
                <c:pt idx="0">
                  <c:v>8.9999999999999965E-4</c:v>
                </c:pt>
                <c:pt idx="1">
                  <c:v>2.3728900232287465E-3</c:v>
                </c:pt>
                <c:pt idx="2">
                  <c:v>4.1797936619655824E-3</c:v>
                </c:pt>
                <c:pt idx="3">
                  <c:v>6.2411724830832745E-3</c:v>
                </c:pt>
                <c:pt idx="4">
                  <c:v>8.5118119996662536E-3</c:v>
                </c:pt>
                <c:pt idx="5">
                  <c:v>1.0961323653256442E-2</c:v>
                </c:pt>
                <c:pt idx="6">
                  <c:v>1.3567338973500577E-2</c:v>
                </c:pt>
                <c:pt idx="7">
                  <c:v>1.6312412474663224E-2</c:v>
                </c:pt>
                <c:pt idx="8">
                  <c:v>1.9182381564801051E-2</c:v>
                </c:pt>
                <c:pt idx="9">
                  <c:v>2.2165406141222681E-2</c:v>
                </c:pt>
                <c:pt idx="10">
                  <c:v>2.5139358250494168E-2</c:v>
                </c:pt>
                <c:pt idx="11">
                  <c:v>2.8104265485301417E-2</c:v>
                </c:pt>
                <c:pt idx="12">
                  <c:v>3.1060155354410902E-2</c:v>
                </c:pt>
                <c:pt idx="13">
                  <c:v>3.4007055282924893E-2</c:v>
                </c:pt>
                <c:pt idx="14">
                  <c:v>3.69449926125359E-2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B7-40E1-A9EB-9540EF5B3415}"/>
            </c:ext>
          </c:extLst>
        </c:ser>
        <c:ser>
          <c:idx val="1"/>
          <c:order val="1"/>
          <c:tx>
            <c:strRef>
              <c:f>'FPD param'!$BX$4</c:f>
              <c:strCache>
                <c:ptCount val="1"/>
                <c:pt idx="0">
                  <c:v>Best_1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param'!$BY$4:$CM$4</c:f>
              <c:numCache>
                <c:formatCode>0.00%</c:formatCode>
                <c:ptCount val="15"/>
                <c:pt idx="0">
                  <c:v>1.4225510934267479E-4</c:v>
                </c:pt>
                <c:pt idx="1">
                  <c:v>2.6920022227329855E-4</c:v>
                </c:pt>
                <c:pt idx="2">
                  <c:v>3.6931922119226714E-4</c:v>
                </c:pt>
                <c:pt idx="3">
                  <c:v>4.4866311010374326E-4</c:v>
                </c:pt>
                <c:pt idx="4">
                  <c:v>5.1227045427164677E-4</c:v>
                </c:pt>
                <c:pt idx="5">
                  <c:v>5.6381370283349792E-4</c:v>
                </c:pt>
                <c:pt idx="6">
                  <c:v>6.0596354048282933E-4</c:v>
                </c:pt>
                <c:pt idx="7">
                  <c:v>6.4069406032733419E-4</c:v>
                </c:pt>
                <c:pt idx="8">
                  <c:v>6.6949165320222791E-4</c:v>
                </c:pt>
                <c:pt idx="9">
                  <c:v>6.9349486346697285E-4</c:v>
                </c:pt>
                <c:pt idx="10">
                  <c:v>7.1749749719162597E-4</c:v>
                </c:pt>
                <c:pt idx="11">
                  <c:v>7.4149955439003535E-4</c:v>
                </c:pt>
                <c:pt idx="12">
                  <c:v>7.6550103507604886E-4</c:v>
                </c:pt>
                <c:pt idx="13">
                  <c:v>7.8950193926351382E-4</c:v>
                </c:pt>
                <c:pt idx="14">
                  <c:v>8.1350226696627734E-4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B7-40E1-A9EB-9540EF5B3415}"/>
            </c:ext>
          </c:extLst>
        </c:ser>
        <c:ser>
          <c:idx val="2"/>
          <c:order val="2"/>
          <c:tx>
            <c:strRef>
              <c:f>'FPD param'!$BX$5</c:f>
              <c:strCache>
                <c:ptCount val="1"/>
                <c:pt idx="0">
                  <c:v>Base_1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param'!$BY$5:$CM$5</c:f>
              <c:numCache>
                <c:formatCode>0.00%</c:formatCode>
                <c:ptCount val="15"/>
                <c:pt idx="0">
                  <c:v>8.3677277450082855E-4</c:v>
                </c:pt>
                <c:pt idx="1">
                  <c:v>1.926591340106748E-3</c:v>
                </c:pt>
                <c:pt idx="2">
                  <c:v>3.4326767192126139E-3</c:v>
                </c:pt>
                <c:pt idx="3">
                  <c:v>5.348349446202297E-3</c:v>
                </c:pt>
                <c:pt idx="4">
                  <c:v>7.6872799722436493E-3</c:v>
                </c:pt>
                <c:pt idx="5">
                  <c:v>1.0472525291337886E-2</c:v>
                </c:pt>
                <c:pt idx="6">
                  <c:v>1.3732829940398693E-2</c:v>
                </c:pt>
                <c:pt idx="7">
                  <c:v>1.7500957181363973E-2</c:v>
                </c:pt>
                <c:pt idx="8">
                  <c:v>2.1812772260616405E-2</c:v>
                </c:pt>
                <c:pt idx="9">
                  <c:v>2.6706644464980389E-2</c:v>
                </c:pt>
                <c:pt idx="10">
                  <c:v>3.1576032619181509E-2</c:v>
                </c:pt>
                <c:pt idx="11">
                  <c:v>3.6421059216960372E-2</c:v>
                </c:pt>
                <c:pt idx="12">
                  <c:v>4.1241846139221217E-2</c:v>
                </c:pt>
                <c:pt idx="13">
                  <c:v>4.6038514657097927E-2</c:v>
                </c:pt>
                <c:pt idx="14">
                  <c:v>5.0811185435004722E-2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8B7-40E1-A9EB-9540EF5B3415}"/>
            </c:ext>
          </c:extLst>
        </c:ser>
        <c:ser>
          <c:idx val="3"/>
          <c:order val="3"/>
          <c:tx>
            <c:strRef>
              <c:f>'FPD param'!$BX$6</c:f>
              <c:strCache>
                <c:ptCount val="1"/>
                <c:pt idx="0">
                  <c:v>Worst_1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param'!$BY$6:$CM$6</c:f>
              <c:numCache>
                <c:formatCode>0.00%</c:formatCode>
                <c:ptCount val="15"/>
                <c:pt idx="0">
                  <c:v>2.0082722612973689E-3</c:v>
                </c:pt>
                <c:pt idx="1">
                  <c:v>8.7423432420853063E-3</c:v>
                </c:pt>
                <c:pt idx="2">
                  <c:v>2.2068393507215178E-2</c:v>
                </c:pt>
                <c:pt idx="3">
                  <c:v>4.4089655847747877E-2</c:v>
                </c:pt>
                <c:pt idx="4">
                  <c:v>7.6828081562183154E-2</c:v>
                </c:pt>
                <c:pt idx="5">
                  <c:v>0.12193661490204999</c:v>
                </c:pt>
                <c:pt idx="6">
                  <c:v>0.18035877636613998</c:v>
                </c:pt>
                <c:pt idx="7">
                  <c:v>0.25197827877789253</c:v>
                </c:pt>
                <c:pt idx="8">
                  <c:v>0.33533583277818724</c:v>
                </c:pt>
                <c:pt idx="9">
                  <c:v>0.42751083040732724</c:v>
                </c:pt>
                <c:pt idx="10">
                  <c:v>0.50690308660564087</c:v>
                </c:pt>
                <c:pt idx="11">
                  <c:v>0.57528529985634147</c:v>
                </c:pt>
                <c:pt idx="12">
                  <c:v>0.63418433249478678</c:v>
                </c:pt>
                <c:pt idx="13">
                  <c:v>0.68491530303278858</c:v>
                </c:pt>
                <c:pt idx="14">
                  <c:v>0.72861095059165382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B7-40E1-A9EB-9540EF5B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CRR_10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param'!$BX$39</c:f>
              <c:strCache>
                <c:ptCount val="1"/>
                <c:pt idx="0">
                  <c:v>TTC_10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param'!$BY$39:$CM$39</c:f>
              <c:numCache>
                <c:formatCode>0.00%</c:formatCode>
                <c:ptCount val="15"/>
                <c:pt idx="0">
                  <c:v>0.11190000000000003</c:v>
                </c:pt>
                <c:pt idx="1">
                  <c:v>0.14332426016044197</c:v>
                </c:pt>
                <c:pt idx="2">
                  <c:v>0.1649159943046476</c:v>
                </c:pt>
                <c:pt idx="3">
                  <c:v>0.18176707387827329</c:v>
                </c:pt>
                <c:pt idx="4">
                  <c:v>0.19573846790363955</c:v>
                </c:pt>
                <c:pt idx="5">
                  <c:v>0.20774577477535203</c:v>
                </c:pt>
                <c:pt idx="6">
                  <c:v>0.21831505253802033</c:v>
                </c:pt>
                <c:pt idx="7">
                  <c:v>0.22777949161517996</c:v>
                </c:pt>
                <c:pt idx="8">
                  <c:v>0.23636486041531116</c:v>
                </c:pt>
                <c:pt idx="9">
                  <c:v>0.24423193423257553</c:v>
                </c:pt>
                <c:pt idx="10">
                  <c:v>0.25201796037767549</c:v>
                </c:pt>
                <c:pt idx="11">
                  <c:v>0.25972377381483225</c:v>
                </c:pt>
                <c:pt idx="12">
                  <c:v>0.26735020090635131</c:v>
                </c:pt>
                <c:pt idx="13">
                  <c:v>0.27489805950124041</c:v>
                </c:pt>
                <c:pt idx="14">
                  <c:v>0.28236815902291484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07-49DF-94CE-C07BE6FF500F}"/>
            </c:ext>
          </c:extLst>
        </c:ser>
        <c:ser>
          <c:idx val="1"/>
          <c:order val="1"/>
          <c:tx>
            <c:strRef>
              <c:f>'FPD param'!$BX$40</c:f>
              <c:strCache>
                <c:ptCount val="1"/>
                <c:pt idx="0">
                  <c:v>Best_10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param'!$BY$40:$CM$40</c:f>
              <c:numCache>
                <c:formatCode>0.00%</c:formatCode>
                <c:ptCount val="15"/>
                <c:pt idx="0">
                  <c:v>5.4979663904433512E-2</c:v>
                </c:pt>
                <c:pt idx="1">
                  <c:v>6.2410543571820139E-2</c:v>
                </c:pt>
                <c:pt idx="2">
                  <c:v>6.563249418706929E-2</c:v>
                </c:pt>
                <c:pt idx="3">
                  <c:v>6.7343790674406157E-2</c:v>
                </c:pt>
                <c:pt idx="4">
                  <c:v>6.8353032391799226E-2</c:v>
                </c:pt>
                <c:pt idx="5">
                  <c:v>6.8988732767981537E-2</c:v>
                </c:pt>
                <c:pt idx="6">
                  <c:v>6.9407914371599863E-2</c:v>
                </c:pt>
                <c:pt idx="7">
                  <c:v>6.9693860836848726E-2</c:v>
                </c:pt>
                <c:pt idx="8">
                  <c:v>6.9894099972424462E-2</c:v>
                </c:pt>
                <c:pt idx="9">
                  <c:v>7.003727803330391E-2</c:v>
                </c:pt>
                <c:pt idx="10">
                  <c:v>7.018043405372848E-2</c:v>
                </c:pt>
                <c:pt idx="11">
                  <c:v>7.0323568037091028E-2</c:v>
                </c:pt>
                <c:pt idx="12">
                  <c:v>7.0466679986783881E-2</c:v>
                </c:pt>
                <c:pt idx="13">
                  <c:v>7.0609769906198841E-2</c:v>
                </c:pt>
                <c:pt idx="14">
                  <c:v>7.0752837798727194E-2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07-49DF-94CE-C07BE6FF500F}"/>
            </c:ext>
          </c:extLst>
        </c:ser>
        <c:ser>
          <c:idx val="2"/>
          <c:order val="2"/>
          <c:tx>
            <c:strRef>
              <c:f>'FPD param'!$BX$41</c:f>
              <c:strCache>
                <c:ptCount val="1"/>
                <c:pt idx="0">
                  <c:v>Base_10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param'!$BY$41:$CM$41</c:f>
              <c:numCache>
                <c:formatCode>0.00%</c:formatCode>
                <c:ptCount val="15"/>
                <c:pt idx="0">
                  <c:v>0.13303881880043819</c:v>
                </c:pt>
                <c:pt idx="1">
                  <c:v>0.16275989252219455</c:v>
                </c:pt>
                <c:pt idx="2">
                  <c:v>0.18417347654373306</c:v>
                </c:pt>
                <c:pt idx="3">
                  <c:v>0.20189198765432853</c:v>
                </c:pt>
                <c:pt idx="4">
                  <c:v>0.21754785719944478</c:v>
                </c:pt>
                <c:pt idx="5">
                  <c:v>0.23192762034254821</c:v>
                </c:pt>
                <c:pt idx="6">
                  <c:v>0.24547726094848707</c:v>
                </c:pt>
                <c:pt idx="7">
                  <c:v>0.25847736525575404</c:v>
                </c:pt>
                <c:pt idx="8">
                  <c:v>0.27111788134338</c:v>
                </c:pt>
                <c:pt idx="9">
                  <c:v>0.28353464573077369</c:v>
                </c:pt>
                <c:pt idx="10">
                  <c:v>0.29573988615029151</c:v>
                </c:pt>
                <c:pt idx="11">
                  <c:v>0.30773720598745236</c:v>
                </c:pt>
                <c:pt idx="12">
                  <c:v>0.31953014724282996</c:v>
                </c:pt>
                <c:pt idx="13">
                  <c:v>0.33112219157776684</c:v>
                </c:pt>
                <c:pt idx="14">
                  <c:v>0.34251676134227471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07-49DF-94CE-C07BE6FF500F}"/>
            </c:ext>
          </c:extLst>
        </c:ser>
        <c:ser>
          <c:idx val="3"/>
          <c:order val="3"/>
          <c:tx>
            <c:strRef>
              <c:f>'FPD param'!$BX$42</c:f>
              <c:strCache>
                <c:ptCount val="1"/>
                <c:pt idx="0">
                  <c:v>Worst_10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param'!$BY$42:$CM$42</c:f>
              <c:numCache>
                <c:formatCode>0.00%</c:formatCode>
                <c:ptCount val="15"/>
                <c:pt idx="0">
                  <c:v>0.19871350084221326</c:v>
                </c:pt>
                <c:pt idx="1">
                  <c:v>0.28672935631038565</c:v>
                </c:pt>
                <c:pt idx="2">
                  <c:v>0.3691592091382474</c:v>
                </c:pt>
                <c:pt idx="3">
                  <c:v>0.45026932461661368</c:v>
                </c:pt>
                <c:pt idx="4">
                  <c:v>0.5301506206496206</c:v>
                </c:pt>
                <c:pt idx="5">
                  <c:v>0.60758210634976029</c:v>
                </c:pt>
                <c:pt idx="6">
                  <c:v>0.68082720470734315</c:v>
                </c:pt>
                <c:pt idx="7">
                  <c:v>0.74805765802304935</c:v>
                </c:pt>
                <c:pt idx="8">
                  <c:v>0.80766784555808591</c:v>
                </c:pt>
                <c:pt idx="9">
                  <c:v>0.85851754215933451</c:v>
                </c:pt>
                <c:pt idx="10">
                  <c:v>0.89592335231350473</c:v>
                </c:pt>
                <c:pt idx="11">
                  <c:v>0.92343963513937843</c:v>
                </c:pt>
                <c:pt idx="12">
                  <c:v>0.94368103126027114</c:v>
                </c:pt>
                <c:pt idx="13">
                  <c:v>0.95857091008277096</c:v>
                </c:pt>
                <c:pt idx="14">
                  <c:v>0.96952413139342375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D07-49DF-94CE-C07BE6FF5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CRR_12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param'!$BX$47</c:f>
              <c:strCache>
                <c:ptCount val="1"/>
                <c:pt idx="0">
                  <c:v>TTC_12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param'!$BY$47:$CM$47</c:f>
              <c:numCache>
                <c:formatCode>0.00%</c:formatCode>
                <c:ptCount val="15"/>
                <c:pt idx="0">
                  <c:v>0.18970000000000001</c:v>
                </c:pt>
                <c:pt idx="1">
                  <c:v>0.228269636981696</c:v>
                </c:pt>
                <c:pt idx="2">
                  <c:v>0.25325773136080965</c:v>
                </c:pt>
                <c:pt idx="3">
                  <c:v>0.27204838095491379</c:v>
                </c:pt>
                <c:pt idx="4">
                  <c:v>0.28721048642327796</c:v>
                </c:pt>
                <c:pt idx="5">
                  <c:v>0.29996607154124616</c:v>
                </c:pt>
                <c:pt idx="6">
                  <c:v>0.31099915673958001</c:v>
                </c:pt>
                <c:pt idx="7">
                  <c:v>0.32073378649899625</c:v>
                </c:pt>
                <c:pt idx="8">
                  <c:v>0.32945209456458646</c:v>
                </c:pt>
                <c:pt idx="9">
                  <c:v>0.33735182584755485</c:v>
                </c:pt>
                <c:pt idx="10">
                  <c:v>0.34515849032077373</c:v>
                </c:pt>
                <c:pt idx="11">
                  <c:v>0.3528731844052182</c:v>
                </c:pt>
                <c:pt idx="12">
                  <c:v>0.36049699160491755</c:v>
                </c:pt>
                <c:pt idx="13">
                  <c:v>0.36803098265912959</c:v>
                </c:pt>
                <c:pt idx="14">
                  <c:v>0.37547621569272277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8-4987-A25C-59921A1E60C3}"/>
            </c:ext>
          </c:extLst>
        </c:ser>
        <c:ser>
          <c:idx val="1"/>
          <c:order val="1"/>
          <c:tx>
            <c:strRef>
              <c:f>'FPD param'!$BX$48</c:f>
              <c:strCache>
                <c:ptCount val="1"/>
                <c:pt idx="0">
                  <c:v>Best_12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param'!$BY$48:$CM$48</c:f>
              <c:numCache>
                <c:formatCode>0.00%</c:formatCode>
                <c:ptCount val="15"/>
                <c:pt idx="0">
                  <c:v>0.10774356513754343</c:v>
                </c:pt>
                <c:pt idx="1">
                  <c:v>0.11815968102406682</c:v>
                </c:pt>
                <c:pt idx="2">
                  <c:v>0.12243902839767859</c:v>
                </c:pt>
                <c:pt idx="3">
                  <c:v>0.12463460718441605</c:v>
                </c:pt>
                <c:pt idx="4">
                  <c:v>0.12589628260297617</c:v>
                </c:pt>
                <c:pt idx="5">
                  <c:v>0.12667452300537715</c:v>
                </c:pt>
                <c:pt idx="6">
                  <c:v>0.12717872782591064</c:v>
                </c:pt>
                <c:pt idx="7">
                  <c:v>0.12751745801040951</c:v>
                </c:pt>
                <c:pt idx="8">
                  <c:v>0.12775147575882298</c:v>
                </c:pt>
                <c:pt idx="9">
                  <c:v>0.12791678792318933</c:v>
                </c:pt>
                <c:pt idx="10">
                  <c:v>0.12808206875690745</c:v>
                </c:pt>
                <c:pt idx="11">
                  <c:v>0.12824731826591523</c:v>
                </c:pt>
                <c:pt idx="12">
                  <c:v>0.12841253645614947</c:v>
                </c:pt>
                <c:pt idx="13">
                  <c:v>0.12857772333354586</c:v>
                </c:pt>
                <c:pt idx="14">
                  <c:v>0.1287428789040389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28-4987-A25C-59921A1E60C3}"/>
            </c:ext>
          </c:extLst>
        </c:ser>
        <c:ser>
          <c:idx val="2"/>
          <c:order val="2"/>
          <c:tx>
            <c:strRef>
              <c:f>'FPD param'!$BX$49</c:f>
              <c:strCache>
                <c:ptCount val="1"/>
                <c:pt idx="0">
                  <c:v>Base_12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param'!$BY$49:$CM$49</c:f>
              <c:numCache>
                <c:formatCode>0.00%</c:formatCode>
                <c:ptCount val="15"/>
                <c:pt idx="0">
                  <c:v>0.22591055771007035</c:v>
                </c:pt>
                <c:pt idx="1">
                  <c:v>0.26236049595425315</c:v>
                </c:pt>
                <c:pt idx="2">
                  <c:v>0.28697660620728366</c:v>
                </c:pt>
                <c:pt idx="3">
                  <c:v>0.30651344080069642</c:v>
                </c:pt>
                <c:pt idx="4">
                  <c:v>0.32324979980786106</c:v>
                </c:pt>
                <c:pt idx="5">
                  <c:v>0.33824778936615923</c:v>
                </c:pt>
                <c:pt idx="6">
                  <c:v>0.35209368523438911</c:v>
                </c:pt>
                <c:pt idx="7">
                  <c:v>0.36514772673512769</c:v>
                </c:pt>
                <c:pt idx="8">
                  <c:v>0.37764850144459239</c:v>
                </c:pt>
                <c:pt idx="9">
                  <c:v>0.38976308346447314</c:v>
                </c:pt>
                <c:pt idx="10">
                  <c:v>0.40164184521581259</c:v>
                </c:pt>
                <c:pt idx="11">
                  <c:v>0.41328937713342423</c:v>
                </c:pt>
                <c:pt idx="12">
                  <c:v>0.42471018029554541</c:v>
                </c:pt>
                <c:pt idx="13">
                  <c:v>0.43590866816323637</c:v>
                </c:pt>
                <c:pt idx="14">
                  <c:v>0.4468891682859204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028-4987-A25C-59921A1E60C3}"/>
            </c:ext>
          </c:extLst>
        </c:ser>
        <c:ser>
          <c:idx val="3"/>
          <c:order val="3"/>
          <c:tx>
            <c:strRef>
              <c:f>'FPD param'!$BX$50</c:f>
              <c:strCache>
                <c:ptCount val="1"/>
                <c:pt idx="0">
                  <c:v>Worst_12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param'!$BY$50:$CM$50</c:f>
              <c:numCache>
                <c:formatCode>0.00%</c:formatCode>
                <c:ptCount val="15"/>
                <c:pt idx="0">
                  <c:v>0.31331801575587948</c:v>
                </c:pt>
                <c:pt idx="1">
                  <c:v>0.40952474340832939</c:v>
                </c:pt>
                <c:pt idx="2">
                  <c:v>0.49214739924710754</c:v>
                </c:pt>
                <c:pt idx="3">
                  <c:v>0.5685983917571148</c:v>
                </c:pt>
                <c:pt idx="4">
                  <c:v>0.64021784280434402</c:v>
                </c:pt>
                <c:pt idx="5">
                  <c:v>0.70668214409197949</c:v>
                </c:pt>
                <c:pt idx="6">
                  <c:v>0.76711656170022302</c:v>
                </c:pt>
                <c:pt idx="7">
                  <c:v>0.82058078504365761</c:v>
                </c:pt>
                <c:pt idx="8">
                  <c:v>0.8663529924598159</c:v>
                </c:pt>
                <c:pt idx="9">
                  <c:v>0.90410242430405297</c:v>
                </c:pt>
                <c:pt idx="10">
                  <c:v>0.93118929339592738</c:v>
                </c:pt>
                <c:pt idx="11">
                  <c:v>0.95062530716767768</c:v>
                </c:pt>
                <c:pt idx="12">
                  <c:v>0.96457149748056947</c:v>
                </c:pt>
                <c:pt idx="13">
                  <c:v>0.97457849925199713</c:v>
                </c:pt>
                <c:pt idx="14">
                  <c:v>0.98175896088393022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028-4987-A25C-59921A1E6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CRR_11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param'!$BX$43</c:f>
              <c:strCache>
                <c:ptCount val="1"/>
                <c:pt idx="0">
                  <c:v>TTC_11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param'!$BY$43:$CM$43</c:f>
              <c:numCache>
                <c:formatCode>0.00%</c:formatCode>
                <c:ptCount val="15"/>
                <c:pt idx="0">
                  <c:v>0.15060000000000001</c:v>
                </c:pt>
                <c:pt idx="1">
                  <c:v>0.18570601139941428</c:v>
                </c:pt>
                <c:pt idx="2">
                  <c:v>0.20901144362167967</c:v>
                </c:pt>
                <c:pt idx="3">
                  <c:v>0.2268103157303209</c:v>
                </c:pt>
                <c:pt idx="4">
                  <c:v>0.24133649182515246</c:v>
                </c:pt>
                <c:pt idx="5">
                  <c:v>0.25366724196322143</c:v>
                </c:pt>
                <c:pt idx="6">
                  <c:v>0.26441198648222336</c:v>
                </c:pt>
                <c:pt idx="7">
                  <c:v>0.27395182984690347</c:v>
                </c:pt>
                <c:pt idx="8">
                  <c:v>0.2825422246579774</c:v>
                </c:pt>
                <c:pt idx="9">
                  <c:v>0.29036337728811867</c:v>
                </c:pt>
                <c:pt idx="10">
                  <c:v>0.29809926994817348</c:v>
                </c:pt>
                <c:pt idx="11">
                  <c:v>0.30575083207435705</c:v>
                </c:pt>
                <c:pt idx="12">
                  <c:v>0.31331898297091199</c:v>
                </c:pt>
                <c:pt idx="13">
                  <c:v>0.32080463192055908</c:v>
                </c:pt>
                <c:pt idx="14">
                  <c:v>0.32820867829374384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5F-4BFA-B3F4-EAF3432DCC49}"/>
            </c:ext>
          </c:extLst>
        </c:ser>
        <c:ser>
          <c:idx val="1"/>
          <c:order val="1"/>
          <c:tx>
            <c:strRef>
              <c:f>'FPD param'!$BX$44</c:f>
              <c:strCache>
                <c:ptCount val="1"/>
                <c:pt idx="0">
                  <c:v>Best_11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param'!$BY$44:$CM$44</c:f>
              <c:numCache>
                <c:formatCode>0.00%</c:formatCode>
                <c:ptCount val="15"/>
                <c:pt idx="0">
                  <c:v>8.0204080604930436E-2</c:v>
                </c:pt>
                <c:pt idx="1">
                  <c:v>8.9097144921780835E-2</c:v>
                </c:pt>
                <c:pt idx="2">
                  <c:v>9.2825518907475812E-2</c:v>
                </c:pt>
                <c:pt idx="3">
                  <c:v>9.4763152183606147E-2</c:v>
                </c:pt>
                <c:pt idx="4">
                  <c:v>9.5887301991866181E-2</c:v>
                </c:pt>
                <c:pt idx="5">
                  <c:v>9.658605645003128E-2</c:v>
                </c:pt>
                <c:pt idx="6">
                  <c:v>9.7041689942890516E-2</c:v>
                </c:pt>
                <c:pt idx="7">
                  <c:v>9.7349498066516701E-2</c:v>
                </c:pt>
                <c:pt idx="8">
                  <c:v>9.756319968275376E-2</c:v>
                </c:pt>
                <c:pt idx="9">
                  <c:v>9.7714826117880293E-2</c:v>
                </c:pt>
                <c:pt idx="10">
                  <c:v>9.7866427076900547E-2</c:v>
                </c:pt>
                <c:pt idx="11">
                  <c:v>9.8018002564095E-2</c:v>
                </c:pt>
                <c:pt idx="12">
                  <c:v>9.8169552583743394E-2</c:v>
                </c:pt>
                <c:pt idx="13">
                  <c:v>9.8321077140124752E-2</c:v>
                </c:pt>
                <c:pt idx="14">
                  <c:v>9.8472576237517401E-2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5F-4BFA-B3F4-EAF3432DCC49}"/>
            </c:ext>
          </c:extLst>
        </c:ser>
        <c:ser>
          <c:idx val="2"/>
          <c:order val="2"/>
          <c:tx>
            <c:strRef>
              <c:f>'FPD param'!$BX$45</c:f>
              <c:strCache>
                <c:ptCount val="1"/>
                <c:pt idx="0">
                  <c:v>Base_11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param'!$BY$45:$CM$45</c:f>
              <c:numCache>
                <c:formatCode>0.00%</c:formatCode>
                <c:ptCount val="15"/>
                <c:pt idx="0">
                  <c:v>0.17944953532707256</c:v>
                </c:pt>
                <c:pt idx="1">
                  <c:v>0.21267218045545933</c:v>
                </c:pt>
                <c:pt idx="2">
                  <c:v>0.23572168981019201</c:v>
                </c:pt>
                <c:pt idx="3">
                  <c:v>0.25433959664328815</c:v>
                </c:pt>
                <c:pt idx="4">
                  <c:v>0.27050078582035131</c:v>
                </c:pt>
                <c:pt idx="5">
                  <c:v>0.28513817979277867</c:v>
                </c:pt>
                <c:pt idx="6">
                  <c:v>0.29877240961919138</c:v>
                </c:pt>
                <c:pt idx="7">
                  <c:v>0.31172649873407177</c:v>
                </c:pt>
                <c:pt idx="8">
                  <c:v>0.32421634752733663</c:v>
                </c:pt>
                <c:pt idx="9">
                  <c:v>0.33639449726294757</c:v>
                </c:pt>
                <c:pt idx="10">
                  <c:v>0.34835318721961844</c:v>
                </c:pt>
                <c:pt idx="11">
                  <c:v>0.36009637223413632</c:v>
                </c:pt>
                <c:pt idx="12">
                  <c:v>0.37162793587403742</c:v>
                </c:pt>
                <c:pt idx="13">
                  <c:v>0.38295169172193499</c:v>
                </c:pt>
                <c:pt idx="14">
                  <c:v>0.3940713846367021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5F-4BFA-B3F4-EAF3432DCC49}"/>
            </c:ext>
          </c:extLst>
        </c:ser>
        <c:ser>
          <c:idx val="3"/>
          <c:order val="3"/>
          <c:tx>
            <c:strRef>
              <c:f>'FPD param'!$BX$46</c:f>
              <c:strCache>
                <c:ptCount val="1"/>
                <c:pt idx="0">
                  <c:v>Worst_11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param'!$BY$46:$CM$46</c:f>
              <c:numCache>
                <c:formatCode>0.00%</c:formatCode>
                <c:ptCount val="15"/>
                <c:pt idx="0">
                  <c:v>0.25734588963016725</c:v>
                </c:pt>
                <c:pt idx="1">
                  <c:v>0.35005877002611985</c:v>
                </c:pt>
                <c:pt idx="2">
                  <c:v>0.4328569211297042</c:v>
                </c:pt>
                <c:pt idx="3">
                  <c:v>0.51170491309383515</c:v>
                </c:pt>
                <c:pt idx="4">
                  <c:v>0.58737337927187894</c:v>
                </c:pt>
                <c:pt idx="5">
                  <c:v>0.65912993269583475</c:v>
                </c:pt>
                <c:pt idx="6">
                  <c:v>0.72570523589953262</c:v>
                </c:pt>
                <c:pt idx="7">
                  <c:v>0.78574973660434799</c:v>
                </c:pt>
                <c:pt idx="8">
                  <c:v>0.83813156680916323</c:v>
                </c:pt>
                <c:pt idx="9">
                  <c:v>0.88214182229138272</c:v>
                </c:pt>
                <c:pt idx="10">
                  <c:v>0.91418617096009336</c:v>
                </c:pt>
                <c:pt idx="11">
                  <c:v>0.93751801192195172</c:v>
                </c:pt>
                <c:pt idx="12">
                  <c:v>0.95450618067200033</c:v>
                </c:pt>
                <c:pt idx="13">
                  <c:v>0.96687545225892357</c:v>
                </c:pt>
                <c:pt idx="14">
                  <c:v>0.97588165427175855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5F-4BFA-B3F4-EAF3432DCC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CRR_5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param'!$BX$19</c:f>
              <c:strCache>
                <c:ptCount val="1"/>
                <c:pt idx="0">
                  <c:v>TTC_5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param'!$BY$19:$CM$19</c:f>
              <c:numCache>
                <c:formatCode>0.00%</c:formatCode>
                <c:ptCount val="15"/>
                <c:pt idx="0">
                  <c:v>1.7999999999999999E-2</c:v>
                </c:pt>
                <c:pt idx="1">
                  <c:v>3.3431186678616442E-2</c:v>
                </c:pt>
                <c:pt idx="2">
                  <c:v>4.7750492838486806E-2</c:v>
                </c:pt>
                <c:pt idx="3">
                  <c:v>6.1266004308629315E-2</c:v>
                </c:pt>
                <c:pt idx="4">
                  <c:v>7.413114895202165E-2</c:v>
                </c:pt>
                <c:pt idx="5">
                  <c:v>8.6441348536452869E-2</c:v>
                </c:pt>
                <c:pt idx="6">
                  <c:v>9.8263297517464279E-2</c:v>
                </c:pt>
                <c:pt idx="7">
                  <c:v>0.10964710811073126</c:v>
                </c:pt>
                <c:pt idx="8">
                  <c:v>0.12063232138173287</c:v>
                </c:pt>
                <c:pt idx="9">
                  <c:v>0.13125124982969233</c:v>
                </c:pt>
                <c:pt idx="10">
                  <c:v>0.14174194790925793</c:v>
                </c:pt>
                <c:pt idx="11">
                  <c:v>0.15210596408433152</c:v>
                </c:pt>
                <c:pt idx="12">
                  <c:v>0.16234482812012077</c:v>
                </c:pt>
                <c:pt idx="13">
                  <c:v>0.17246005130893771</c:v>
                </c:pt>
                <c:pt idx="14">
                  <c:v>0.18245312669327091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25-4EEA-BB6E-BE0016B8FB53}"/>
            </c:ext>
          </c:extLst>
        </c:ser>
        <c:ser>
          <c:idx val="1"/>
          <c:order val="1"/>
          <c:tx>
            <c:strRef>
              <c:f>'FPD param'!$BX$20</c:f>
              <c:strCache>
                <c:ptCount val="1"/>
                <c:pt idx="0">
                  <c:v>Best_5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param'!$BY$20:$CM$20</c:f>
              <c:numCache>
                <c:formatCode>0.00%</c:formatCode>
                <c:ptCount val="15"/>
                <c:pt idx="0">
                  <c:v>5.5914634004588237E-3</c:v>
                </c:pt>
                <c:pt idx="1">
                  <c:v>8.272693374309234E-3</c:v>
                </c:pt>
                <c:pt idx="2">
                  <c:v>9.9218631346897606E-3</c:v>
                </c:pt>
                <c:pt idx="3">
                  <c:v>1.1028557316469373E-2</c:v>
                </c:pt>
                <c:pt idx="4">
                  <c:v>1.1809176006221228E-2</c:v>
                </c:pt>
                <c:pt idx="5">
                  <c:v>1.2378326044598995E-2</c:v>
                </c:pt>
                <c:pt idx="6">
                  <c:v>1.280329944836339E-2</c:v>
                </c:pt>
                <c:pt idx="7">
                  <c:v>1.3126395276513559E-2</c:v>
                </c:pt>
                <c:pt idx="8">
                  <c:v>1.3375534692334823E-2</c:v>
                </c:pt>
                <c:pt idx="9">
                  <c:v>1.3569842019776904E-2</c:v>
                </c:pt>
                <c:pt idx="10">
                  <c:v>1.3764111080037474E-2</c:v>
                </c:pt>
                <c:pt idx="11">
                  <c:v>1.395834188065293E-2</c:v>
                </c:pt>
                <c:pt idx="12">
                  <c:v>1.4152534429158184E-2</c:v>
                </c:pt>
                <c:pt idx="13">
                  <c:v>1.4346688733086666E-2</c:v>
                </c:pt>
                <c:pt idx="14">
                  <c:v>1.454080479997032E-2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5-4EEA-BB6E-BE0016B8FB53}"/>
            </c:ext>
          </c:extLst>
        </c:ser>
        <c:ser>
          <c:idx val="2"/>
          <c:order val="2"/>
          <c:tx>
            <c:strRef>
              <c:f>'FPD param'!$BX$21</c:f>
              <c:strCache>
                <c:ptCount val="1"/>
                <c:pt idx="0">
                  <c:v>Base_5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param'!$BY$21:$CM$21</c:f>
              <c:numCache>
                <c:formatCode>0.00%</c:formatCode>
                <c:ptCount val="15"/>
                <c:pt idx="0">
                  <c:v>2.0148333303385647E-2</c:v>
                </c:pt>
                <c:pt idx="1">
                  <c:v>3.4170280965796204E-2</c:v>
                </c:pt>
                <c:pt idx="2">
                  <c:v>4.818682427209011E-2</c:v>
                </c:pt>
                <c:pt idx="3">
                  <c:v>6.2442751721848225E-2</c:v>
                </c:pt>
                <c:pt idx="4">
                  <c:v>7.7056400240925915E-2</c:v>
                </c:pt>
                <c:pt idx="5">
                  <c:v>9.2100252469979729E-2</c:v>
                </c:pt>
                <c:pt idx="6">
                  <c:v>0.10762431781382178</c:v>
                </c:pt>
                <c:pt idx="7">
                  <c:v>0.12366534209746538</c:v>
                </c:pt>
                <c:pt idx="8">
                  <c:v>0.14025105815065014</c:v>
                </c:pt>
                <c:pt idx="9">
                  <c:v>0.15740232261880563</c:v>
                </c:pt>
                <c:pt idx="10">
                  <c:v>0.17421143386229548</c:v>
                </c:pt>
                <c:pt idx="11">
                  <c:v>0.19068521754865966</c:v>
                </c:pt>
                <c:pt idx="12">
                  <c:v>0.20683036317914177</c:v>
                </c:pt>
                <c:pt idx="13">
                  <c:v>0.2226534268050917</c:v>
                </c:pt>
                <c:pt idx="14">
                  <c:v>0.23816083369017799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5-4EEA-BB6E-BE0016B8FB53}"/>
            </c:ext>
          </c:extLst>
        </c:ser>
        <c:ser>
          <c:idx val="3"/>
          <c:order val="3"/>
          <c:tx>
            <c:strRef>
              <c:f>'FPD param'!$BX$22</c:f>
              <c:strCache>
                <c:ptCount val="1"/>
                <c:pt idx="0">
                  <c:v>Worst_5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param'!$BY$22:$CM$22</c:f>
              <c:numCache>
                <c:formatCode>0.00%</c:formatCode>
                <c:ptCount val="15"/>
                <c:pt idx="0">
                  <c:v>3.7148537915788343E-2</c:v>
                </c:pt>
                <c:pt idx="1">
                  <c:v>9.0474846628370825E-2</c:v>
                </c:pt>
                <c:pt idx="2">
                  <c:v>0.15987256172975992</c:v>
                </c:pt>
                <c:pt idx="3">
                  <c:v>0.24347316863340468</c:v>
                </c:pt>
                <c:pt idx="4">
                  <c:v>0.33811389780643847</c:v>
                </c:pt>
                <c:pt idx="5">
                  <c:v>0.43941740348142777</c:v>
                </c:pt>
                <c:pt idx="6">
                  <c:v>0.54216128656333473</c:v>
                </c:pt>
                <c:pt idx="7">
                  <c:v>0.64088681499645295</c:v>
                </c:pt>
                <c:pt idx="8">
                  <c:v>0.73063455234803121</c:v>
                </c:pt>
                <c:pt idx="9">
                  <c:v>0.80764163355806495</c:v>
                </c:pt>
                <c:pt idx="10">
                  <c:v>0.8626336768032048</c:v>
                </c:pt>
                <c:pt idx="11">
                  <c:v>0.90190441363358986</c:v>
                </c:pt>
                <c:pt idx="12">
                  <c:v>0.9299483028982003</c:v>
                </c:pt>
                <c:pt idx="13">
                  <c:v>0.94997491274976842</c:v>
                </c:pt>
                <c:pt idx="14">
                  <c:v>0.96427624942823842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25-4EEA-BB6E-BE0016B8F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CRR_7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param'!$BX$27</c:f>
              <c:strCache>
                <c:ptCount val="1"/>
                <c:pt idx="0">
                  <c:v>TTC_7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param'!$BY$27:$CM$27</c:f>
              <c:numCache>
                <c:formatCode>0.00%</c:formatCode>
                <c:ptCount val="15"/>
                <c:pt idx="0">
                  <c:v>4.1399999999999999E-2</c:v>
                </c:pt>
                <c:pt idx="1">
                  <c:v>6.3834380456682355E-2</c:v>
                </c:pt>
                <c:pt idx="2">
                  <c:v>8.1783891271008685E-2</c:v>
                </c:pt>
                <c:pt idx="3">
                  <c:v>9.7193188669773098E-2</c:v>
                </c:pt>
                <c:pt idx="4">
                  <c:v>0.1108797902698007</c:v>
                </c:pt>
                <c:pt idx="5">
                  <c:v>0.12328751466666124</c:v>
                </c:pt>
                <c:pt idx="6">
                  <c:v>0.1346919795340876</c:v>
                </c:pt>
                <c:pt idx="7">
                  <c:v>0.14527945165349168</c:v>
                </c:pt>
                <c:pt idx="8">
                  <c:v>0.15518339554746235</c:v>
                </c:pt>
                <c:pt idx="9">
                  <c:v>0.16450364236429699</c:v>
                </c:pt>
                <c:pt idx="10">
                  <c:v>0.17372106568042284</c:v>
                </c:pt>
                <c:pt idx="11">
                  <c:v>0.18283679987269771</c:v>
                </c:pt>
                <c:pt idx="12">
                  <c:v>0.19185196680322503</c:v>
                </c:pt>
                <c:pt idx="13">
                  <c:v>0.20076767595742001</c:v>
                </c:pt>
                <c:pt idx="14">
                  <c:v>0.2095850245805527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CB-47AA-A426-84D724D77013}"/>
            </c:ext>
          </c:extLst>
        </c:ser>
        <c:ser>
          <c:idx val="1"/>
          <c:order val="1"/>
          <c:tx>
            <c:strRef>
              <c:f>'FPD param'!$BX$28</c:f>
              <c:strCache>
                <c:ptCount val="1"/>
                <c:pt idx="0">
                  <c:v>Best_7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param'!$BY$28:$CM$28</c:f>
              <c:numCache>
                <c:formatCode>0.00%</c:formatCode>
                <c:ptCount val="15"/>
                <c:pt idx="0">
                  <c:v>1.5747650958089509E-2</c:v>
                </c:pt>
                <c:pt idx="1">
                  <c:v>2.0226509395912716E-2</c:v>
                </c:pt>
                <c:pt idx="2">
                  <c:v>2.2541608373378846E-2</c:v>
                </c:pt>
                <c:pt idx="3">
                  <c:v>2.3923080305941674E-2</c:v>
                </c:pt>
                <c:pt idx="4">
                  <c:v>2.4813380531813083E-2</c:v>
                </c:pt>
                <c:pt idx="5">
                  <c:v>2.5416195587968919E-2</c:v>
                </c:pt>
                <c:pt idx="6">
                  <c:v>2.5838823671281361E-2</c:v>
                </c:pt>
                <c:pt idx="7">
                  <c:v>2.6142938270315507E-2</c:v>
                </c:pt>
                <c:pt idx="8">
                  <c:v>2.6366246409300621E-2</c:v>
                </c:pt>
                <c:pt idx="9">
                  <c:v>2.6532894433304206E-2</c:v>
                </c:pt>
                <c:pt idx="10">
                  <c:v>2.6699513933682965E-2</c:v>
                </c:pt>
                <c:pt idx="11">
                  <c:v>2.6866104915319031E-2</c:v>
                </c:pt>
                <c:pt idx="12">
                  <c:v>2.7032667383093692E-2</c:v>
                </c:pt>
                <c:pt idx="13">
                  <c:v>2.719920134188741E-2</c:v>
                </c:pt>
                <c:pt idx="14">
                  <c:v>2.7365706796579806E-2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CB-47AA-A426-84D724D77013}"/>
            </c:ext>
          </c:extLst>
        </c:ser>
        <c:ser>
          <c:idx val="2"/>
          <c:order val="2"/>
          <c:tx>
            <c:strRef>
              <c:f>'FPD param'!$BX$29</c:f>
              <c:strCache>
                <c:ptCount val="1"/>
                <c:pt idx="0">
                  <c:v>Base_7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param'!$BY$29:$CM$29</c:f>
              <c:numCache>
                <c:formatCode>0.00%</c:formatCode>
                <c:ptCount val="15"/>
                <c:pt idx="0">
                  <c:v>4.8003996944679106E-2</c:v>
                </c:pt>
                <c:pt idx="1">
                  <c:v>6.8936735290382162E-2</c:v>
                </c:pt>
                <c:pt idx="2">
                  <c:v>8.6732870124987538E-2</c:v>
                </c:pt>
                <c:pt idx="3">
                  <c:v>0.10306166476075368</c:v>
                </c:pt>
                <c:pt idx="4">
                  <c:v>0.11859937780084318</c:v>
                </c:pt>
                <c:pt idx="5">
                  <c:v>0.13370451794125579</c:v>
                </c:pt>
                <c:pt idx="6">
                  <c:v>0.14859660592551718</c:v>
                </c:pt>
                <c:pt idx="7">
                  <c:v>0.1634230146131482</c:v>
                </c:pt>
                <c:pt idx="8">
                  <c:v>0.17828918870649249</c:v>
                </c:pt>
                <c:pt idx="9">
                  <c:v>0.19327408972437587</c:v>
                </c:pt>
                <c:pt idx="10">
                  <c:v>0.20798572275621161</c:v>
                </c:pt>
                <c:pt idx="11">
                  <c:v>0.22242907117773966</c:v>
                </c:pt>
                <c:pt idx="12">
                  <c:v>0.23660902748675225</c:v>
                </c:pt>
                <c:pt idx="13">
                  <c:v>0.25053039496036422</c:v>
                </c:pt>
                <c:pt idx="14">
                  <c:v>0.26419788928206128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CB-47AA-A426-84D724D77013}"/>
            </c:ext>
          </c:extLst>
        </c:ser>
        <c:ser>
          <c:idx val="3"/>
          <c:order val="3"/>
          <c:tx>
            <c:strRef>
              <c:f>'FPD param'!$BX$30</c:f>
              <c:strCache>
                <c:ptCount val="1"/>
                <c:pt idx="0">
                  <c:v>Worst_7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param'!$BY$30:$CM$30</c:f>
              <c:numCache>
                <c:formatCode>0.00%</c:formatCode>
                <c:ptCount val="15"/>
                <c:pt idx="0">
                  <c:v>8.0965358658908207E-2</c:v>
                </c:pt>
                <c:pt idx="1">
                  <c:v>0.15241713321160069</c:v>
                </c:pt>
                <c:pt idx="2">
                  <c:v>0.2316445410413763</c:v>
                </c:pt>
                <c:pt idx="3">
                  <c:v>0.31808632195347958</c:v>
                </c:pt>
                <c:pt idx="4">
                  <c:v>0.40949029503991541</c:v>
                </c:pt>
                <c:pt idx="5">
                  <c:v>0.50271170864073345</c:v>
                </c:pt>
                <c:pt idx="6">
                  <c:v>0.59414012034295738</c:v>
                </c:pt>
                <c:pt idx="7">
                  <c:v>0.68013586217207433</c:v>
                </c:pt>
                <c:pt idx="8">
                  <c:v>0.7574859251063556</c:v>
                </c:pt>
                <c:pt idx="9">
                  <c:v>0.8238126584016503</c:v>
                </c:pt>
                <c:pt idx="10">
                  <c:v>0.87199926704003816</c:v>
                </c:pt>
                <c:pt idx="11">
                  <c:v>0.9070070103240554</c:v>
                </c:pt>
                <c:pt idx="12">
                  <c:v>0.9324402608571366</c:v>
                </c:pt>
                <c:pt idx="13">
                  <c:v>0.9509176082094235</c:v>
                </c:pt>
                <c:pt idx="14">
                  <c:v>0.96434146705644685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CB-47AA-A426-84D724D77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CRR_2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param'!$BX$7</c:f>
              <c:strCache>
                <c:ptCount val="1"/>
                <c:pt idx="0">
                  <c:v>TTC_2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param'!$BY$7:$CM$7</c:f>
              <c:numCache>
                <c:formatCode>0.00%</c:formatCode>
                <c:ptCount val="15"/>
                <c:pt idx="0">
                  <c:v>2.200000000000001E-3</c:v>
                </c:pt>
                <c:pt idx="1">
                  <c:v>5.3151837731447325E-3</c:v>
                </c:pt>
                <c:pt idx="2">
                  <c:v>8.8888607305933048E-3</c:v>
                </c:pt>
                <c:pt idx="3">
                  <c:v>1.278492515631207E-2</c:v>
                </c:pt>
                <c:pt idx="4">
                  <c:v>1.6929245686963024E-2</c:v>
                </c:pt>
                <c:pt idx="5">
                  <c:v>2.1273488469431563E-2</c:v>
                </c:pt>
                <c:pt idx="6">
                  <c:v>2.5782952870443382E-2</c:v>
                </c:pt>
                <c:pt idx="7">
                  <c:v>3.0431171476154897E-2</c:v>
                </c:pt>
                <c:pt idx="8">
                  <c:v>3.5197102028678616E-2</c:v>
                </c:pt>
                <c:pt idx="9">
                  <c:v>4.0063505735231174E-2</c:v>
                </c:pt>
                <c:pt idx="10">
                  <c:v>4.4905363614770835E-2</c:v>
                </c:pt>
                <c:pt idx="11">
                  <c:v>4.9722799474868865E-2</c:v>
                </c:pt>
                <c:pt idx="12">
                  <c:v>5.4515936498619126E-2</c:v>
                </c:pt>
                <c:pt idx="13">
                  <c:v>5.9284897247787877E-2</c:v>
                </c:pt>
                <c:pt idx="14">
                  <c:v>6.402980366594771E-2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F2-4961-831B-397CE4534A76}"/>
            </c:ext>
          </c:extLst>
        </c:ser>
        <c:ser>
          <c:idx val="1"/>
          <c:order val="1"/>
          <c:tx>
            <c:strRef>
              <c:f>'FPD param'!$BX$8</c:f>
              <c:strCache>
                <c:ptCount val="1"/>
                <c:pt idx="0">
                  <c:v>Best_2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param'!$BY$8:$CM$8</c:f>
              <c:numCache>
                <c:formatCode>0.00%</c:formatCode>
                <c:ptCount val="15"/>
                <c:pt idx="0">
                  <c:v>4.2262225422556713E-4</c:v>
                </c:pt>
                <c:pt idx="1">
                  <c:v>7.5433497459424922E-4</c:v>
                </c:pt>
                <c:pt idx="2">
                  <c:v>1.0021815679206129E-3</c:v>
                </c:pt>
                <c:pt idx="3">
                  <c:v>1.1918412238660645E-3</c:v>
                </c:pt>
                <c:pt idx="4">
                  <c:v>1.3399414023248513E-3</c:v>
                </c:pt>
                <c:pt idx="5">
                  <c:v>1.4574215606033998E-3</c:v>
                </c:pt>
                <c:pt idx="6">
                  <c:v>1.5517661965149122E-3</c:v>
                </c:pt>
                <c:pt idx="7">
                  <c:v>1.6282766511666303E-3</c:v>
                </c:pt>
                <c:pt idx="8">
                  <c:v>1.6908164737972121E-3</c:v>
                </c:pt>
                <c:pt idx="9">
                  <c:v>1.7422678444655327E-3</c:v>
                </c:pt>
                <c:pt idx="10">
                  <c:v>1.7937165634067257E-3</c:v>
                </c:pt>
                <c:pt idx="11">
                  <c:v>1.8451626307574574E-3</c:v>
                </c:pt>
                <c:pt idx="12">
                  <c:v>1.8966060466543864E-3</c:v>
                </c:pt>
                <c:pt idx="13">
                  <c:v>1.9480468112341651E-3</c:v>
                </c:pt>
                <c:pt idx="14">
                  <c:v>1.9994849246334381E-3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F2-4961-831B-397CE4534A76}"/>
            </c:ext>
          </c:extLst>
        </c:ser>
        <c:ser>
          <c:idx val="2"/>
          <c:order val="2"/>
          <c:tx>
            <c:strRef>
              <c:f>'FPD param'!$BX$9</c:f>
              <c:strCache>
                <c:ptCount val="1"/>
                <c:pt idx="0">
                  <c:v>Base_2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param'!$BY$9:$CM$9</c:f>
              <c:numCache>
                <c:formatCode>0.00%</c:formatCode>
                <c:ptCount val="15"/>
                <c:pt idx="0">
                  <c:v>2.1770308694887253E-3</c:v>
                </c:pt>
                <c:pt idx="1">
                  <c:v>4.6469631115788968E-3</c:v>
                </c:pt>
                <c:pt idx="2">
                  <c:v>7.7977875242816914E-3</c:v>
                </c:pt>
                <c:pt idx="3">
                  <c:v>1.1589151935009499E-2</c:v>
                </c:pt>
                <c:pt idx="4">
                  <c:v>1.6020629480158644E-2</c:v>
                </c:pt>
                <c:pt idx="5">
                  <c:v>2.1108105113529927E-2</c:v>
                </c:pt>
                <c:pt idx="6">
                  <c:v>2.6875996391242871E-2</c:v>
                </c:pt>
                <c:pt idx="7">
                  <c:v>3.3353772911427715E-2</c:v>
                </c:pt>
                <c:pt idx="8">
                  <c:v>4.0574050519200183E-2</c:v>
                </c:pt>
                <c:pt idx="9">
                  <c:v>4.8571360805050853E-2</c:v>
                </c:pt>
                <c:pt idx="10">
                  <c:v>5.6502009383614174E-2</c:v>
                </c:pt>
                <c:pt idx="11">
                  <c:v>6.4366551914613185E-2</c:v>
                </c:pt>
                <c:pt idx="12">
                  <c:v>7.2165539426060452E-2</c:v>
                </c:pt>
                <c:pt idx="13">
                  <c:v>7.9899518352865753E-2</c:v>
                </c:pt>
                <c:pt idx="14">
                  <c:v>8.7569030575121984E-2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F2-4961-831B-397CE4534A76}"/>
            </c:ext>
          </c:extLst>
        </c:ser>
        <c:ser>
          <c:idx val="3"/>
          <c:order val="3"/>
          <c:tx>
            <c:strRef>
              <c:f>'FPD param'!$BX$10</c:f>
              <c:strCache>
                <c:ptCount val="1"/>
                <c:pt idx="0">
                  <c:v>Worst_2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param'!$BY$10:$CM$10</c:f>
              <c:numCache>
                <c:formatCode>0.00%</c:formatCode>
                <c:ptCount val="15"/>
                <c:pt idx="0">
                  <c:v>4.8634945908499925E-3</c:v>
                </c:pt>
                <c:pt idx="1">
                  <c:v>1.8133875951570108E-2</c:v>
                </c:pt>
                <c:pt idx="2">
                  <c:v>4.1698292113819896E-2</c:v>
                </c:pt>
                <c:pt idx="3">
                  <c:v>7.7581107423692786E-2</c:v>
                </c:pt>
                <c:pt idx="4">
                  <c:v>0.12728166206703073</c:v>
                </c:pt>
                <c:pt idx="5">
                  <c:v>0.19136985498322182</c:v>
                </c:pt>
                <c:pt idx="6">
                  <c:v>0.26912959691196803</c:v>
                </c:pt>
                <c:pt idx="7">
                  <c:v>0.35832918971737487</c:v>
                </c:pt>
                <c:pt idx="8">
                  <c:v>0.45521942322044096</c:v>
                </c:pt>
                <c:pt idx="9">
                  <c:v>0.55483572679133164</c:v>
                </c:pt>
                <c:pt idx="10">
                  <c:v>0.63623660866751075</c:v>
                </c:pt>
                <c:pt idx="11">
                  <c:v>0.70275286486953181</c:v>
                </c:pt>
                <c:pt idx="12">
                  <c:v>0.75710623595294324</c:v>
                </c:pt>
                <c:pt idx="13">
                  <c:v>0.80152077634978025</c:v>
                </c:pt>
                <c:pt idx="14">
                  <c:v>0.83781385917687867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F2-4961-831B-397CE4534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CRR_3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param'!$BX$11</c:f>
              <c:strCache>
                <c:ptCount val="1"/>
                <c:pt idx="0">
                  <c:v>TTC_3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param'!$BY$11:$CM$11</c:f>
              <c:numCache>
                <c:formatCode>0.00%</c:formatCode>
                <c:ptCount val="15"/>
                <c:pt idx="0">
                  <c:v>4.7999999999999978E-3</c:v>
                </c:pt>
                <c:pt idx="1">
                  <c:v>1.1096981226076686E-2</c:v>
                </c:pt>
                <c:pt idx="2">
                  <c:v>1.8057385426211044E-2</c:v>
                </c:pt>
                <c:pt idx="3">
                  <c:v>2.5443591193734884E-2</c:v>
                </c:pt>
                <c:pt idx="4">
                  <c:v>3.3128203113227353E-2</c:v>
                </c:pt>
                <c:pt idx="5">
                  <c:v>4.1029324379688786E-2</c:v>
                </c:pt>
                <c:pt idx="6">
                  <c:v>4.9089057548203002E-2</c:v>
                </c:pt>
                <c:pt idx="7">
                  <c:v>5.7264014485810526E-2</c:v>
                </c:pt>
                <c:pt idx="8">
                  <c:v>6.5520390791599298E-2</c:v>
                </c:pt>
                <c:pt idx="9">
                  <c:v>7.3831119087951411E-2</c:v>
                </c:pt>
                <c:pt idx="10">
                  <c:v>8.2067936510128003E-2</c:v>
                </c:pt>
                <c:pt idx="11">
                  <c:v>9.0231500379259866E-2</c:v>
                </c:pt>
                <c:pt idx="12">
                  <c:v>9.8322462170638808E-2</c:v>
                </c:pt>
                <c:pt idx="13">
                  <c:v>0.10634146756570721</c:v>
                </c:pt>
                <c:pt idx="14">
                  <c:v>0.11428915650358523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9-40D4-AB84-97975932D9BE}"/>
            </c:ext>
          </c:extLst>
        </c:ser>
        <c:ser>
          <c:idx val="1"/>
          <c:order val="1"/>
          <c:tx>
            <c:strRef>
              <c:f>'FPD param'!$BX$12</c:f>
              <c:strCache>
                <c:ptCount val="1"/>
                <c:pt idx="0">
                  <c:v>Best_3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param'!$BY$12:$CM$12</c:f>
              <c:numCache>
                <c:formatCode>0.00%</c:formatCode>
                <c:ptCount val="15"/>
                <c:pt idx="0">
                  <c:v>1.0976464821582472E-3</c:v>
                </c:pt>
                <c:pt idx="1">
                  <c:v>1.9218494066336805E-3</c:v>
                </c:pt>
                <c:pt idx="2">
                  <c:v>2.5295856617750974E-3</c:v>
                </c:pt>
                <c:pt idx="3">
                  <c:v>2.9912001045466854E-3</c:v>
                </c:pt>
                <c:pt idx="4">
                  <c:v>3.3497447356791426E-3</c:v>
                </c:pt>
                <c:pt idx="5">
                  <c:v>3.632907742653665E-3</c:v>
                </c:pt>
                <c:pt idx="6">
                  <c:v>3.8594053403719054E-3</c:v>
                </c:pt>
                <c:pt idx="7">
                  <c:v>4.042396995983558E-3</c:v>
                </c:pt>
                <c:pt idx="8">
                  <c:v>4.1914255162232589E-3</c:v>
                </c:pt>
                <c:pt idx="9">
                  <c:v>4.3135836490440617E-3</c:v>
                </c:pt>
                <c:pt idx="10">
                  <c:v>4.4357267964451799E-3</c:v>
                </c:pt>
                <c:pt idx="11">
                  <c:v>4.5578549602649085E-3</c:v>
                </c:pt>
                <c:pt idx="12">
                  <c:v>4.6799681423413189E-3</c:v>
                </c:pt>
                <c:pt idx="13">
                  <c:v>4.8020663445122562E-3</c:v>
                </c:pt>
                <c:pt idx="14">
                  <c:v>4.9241495686153398E-3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9-40D4-AB84-97975932D9BE}"/>
            </c:ext>
          </c:extLst>
        </c:ser>
        <c:ser>
          <c:idx val="2"/>
          <c:order val="2"/>
          <c:tx>
            <c:strRef>
              <c:f>'FPD param'!$BX$13</c:f>
              <c:strCache>
                <c:ptCount val="1"/>
                <c:pt idx="0">
                  <c:v>Base_3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param'!$BY$13:$CM$13</c:f>
              <c:numCache>
                <c:formatCode>0.00%</c:formatCode>
                <c:ptCount val="15"/>
                <c:pt idx="0">
                  <c:v>4.9943530990805684E-3</c:v>
                </c:pt>
                <c:pt idx="1">
                  <c:v>1.0308255131001365E-2</c:v>
                </c:pt>
                <c:pt idx="2">
                  <c:v>1.6774606246372132E-2</c:v>
                </c:pt>
                <c:pt idx="3">
                  <c:v>2.4281846010595472E-2</c:v>
                </c:pt>
                <c:pt idx="4">
                  <c:v>3.2793279447769053E-2</c:v>
                </c:pt>
                <c:pt idx="5">
                  <c:v>4.2300473517196478E-2</c:v>
                </c:pt>
                <c:pt idx="6">
                  <c:v>5.2808047781011426E-2</c:v>
                </c:pt>
                <c:pt idx="7">
                  <c:v>6.4326908585132347E-2</c:v>
                </c:pt>
                <c:pt idx="8">
                  <c:v>7.6870582970004431E-2</c:v>
                </c:pt>
                <c:pt idx="9">
                  <c:v>9.0452907770598015E-2</c:v>
                </c:pt>
                <c:pt idx="10">
                  <c:v>0.10383539109329532</c:v>
                </c:pt>
                <c:pt idx="11">
                  <c:v>0.11702097327540043</c:v>
                </c:pt>
                <c:pt idx="12">
                  <c:v>0.13001255139201007</c:v>
                </c:pt>
                <c:pt idx="13">
                  <c:v>0.14281297989254554</c:v>
                </c:pt>
                <c:pt idx="14">
                  <c:v>0.15542507122791904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79-40D4-AB84-97975932D9BE}"/>
            </c:ext>
          </c:extLst>
        </c:ser>
        <c:ser>
          <c:idx val="3"/>
          <c:order val="3"/>
          <c:tx>
            <c:strRef>
              <c:f>'FPD param'!$BX$14</c:f>
              <c:strCache>
                <c:ptCount val="1"/>
                <c:pt idx="0">
                  <c:v>Worst_3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param'!$BY$14:$CM$14</c:f>
              <c:numCache>
                <c:formatCode>0.00%</c:formatCode>
                <c:ptCount val="15"/>
                <c:pt idx="0">
                  <c:v>1.0435645511329047E-2</c:v>
                </c:pt>
                <c:pt idx="1">
                  <c:v>3.5228238451940293E-2</c:v>
                </c:pt>
                <c:pt idx="2">
                  <c:v>7.5641105195828867E-2</c:v>
                </c:pt>
                <c:pt idx="3">
                  <c:v>0.13279693840207801</c:v>
                </c:pt>
                <c:pt idx="4">
                  <c:v>0.20651200395624092</c:v>
                </c:pt>
                <c:pt idx="5">
                  <c:v>0.29488780779538337</c:v>
                </c:pt>
                <c:pt idx="6">
                  <c:v>0.39419655626494049</c:v>
                </c:pt>
                <c:pt idx="7">
                  <c:v>0.49912894165075106</c:v>
                </c:pt>
                <c:pt idx="8">
                  <c:v>0.60342913174193358</c:v>
                </c:pt>
                <c:pt idx="9">
                  <c:v>0.700830356741315</c:v>
                </c:pt>
                <c:pt idx="10">
                  <c:v>0.77430900095948152</c:v>
                </c:pt>
                <c:pt idx="11">
                  <c:v>0.82974065652823015</c:v>
                </c:pt>
                <c:pt idx="12">
                  <c:v>0.87155781948471145</c:v>
                </c:pt>
                <c:pt idx="13">
                  <c:v>0.90310432661654572</c:v>
                </c:pt>
                <c:pt idx="14">
                  <c:v>0.92690273956135849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79-40D4-AB84-97975932D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CRR_4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param'!$BX$15</c:f>
              <c:strCache>
                <c:ptCount val="1"/>
                <c:pt idx="0">
                  <c:v>TTC_4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param'!$BY$15:$CM$15</c:f>
              <c:numCache>
                <c:formatCode>0.00%</c:formatCode>
                <c:ptCount val="15"/>
                <c:pt idx="0">
                  <c:v>1.1599999999999997E-2</c:v>
                </c:pt>
                <c:pt idx="1">
                  <c:v>2.28399148125604E-2</c:v>
                </c:pt>
                <c:pt idx="2">
                  <c:v>3.3792625963953327E-2</c:v>
                </c:pt>
                <c:pt idx="3">
                  <c:v>4.4480711742225017E-2</c:v>
                </c:pt>
                <c:pt idx="4">
                  <c:v>5.4919083245002324E-2</c:v>
                </c:pt>
                <c:pt idx="5">
                  <c:v>6.5119520488379865E-2</c:v>
                </c:pt>
                <c:pt idx="6">
                  <c:v>7.5092089456567937E-2</c:v>
                </c:pt>
                <c:pt idx="7">
                  <c:v>8.4845747517989567E-2</c:v>
                </c:pt>
                <c:pt idx="8">
                  <c:v>9.4388653361957578E-2</c:v>
                </c:pt>
                <c:pt idx="9">
                  <c:v>0.10372834646398138</c:v>
                </c:pt>
                <c:pt idx="10">
                  <c:v>0.11297171803959784</c:v>
                </c:pt>
                <c:pt idx="11">
                  <c:v>0.12211976146582137</c:v>
                </c:pt>
                <c:pt idx="12">
                  <c:v>0.13117345987483406</c:v>
                </c:pt>
                <c:pt idx="13">
                  <c:v>0.1401337862596419</c:v>
                </c:pt>
                <c:pt idx="14">
                  <c:v>0.14900170357864162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3B-4A6D-8527-918B602A42D1}"/>
            </c:ext>
          </c:extLst>
        </c:ser>
        <c:ser>
          <c:idx val="1"/>
          <c:order val="1"/>
          <c:tx>
            <c:strRef>
              <c:f>'FPD param'!$BX$16</c:f>
              <c:strCache>
                <c:ptCount val="1"/>
                <c:pt idx="0">
                  <c:v>Best_4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param'!$BY$16:$CM$16</c:f>
              <c:numCache>
                <c:formatCode>0.00%</c:formatCode>
                <c:ptCount val="15"/>
                <c:pt idx="0">
                  <c:v>3.2487356630287413E-3</c:v>
                </c:pt>
                <c:pt idx="1">
                  <c:v>5.0099531683941495E-3</c:v>
                </c:pt>
                <c:pt idx="2">
                  <c:v>6.1437163560587203E-3</c:v>
                </c:pt>
                <c:pt idx="3">
                  <c:v>6.9285214445582227E-3</c:v>
                </c:pt>
                <c:pt idx="4">
                  <c:v>7.4956444968301093E-3</c:v>
                </c:pt>
                <c:pt idx="5">
                  <c:v>7.9175386206583372E-3</c:v>
                </c:pt>
                <c:pt idx="6">
                  <c:v>8.2380859260870742E-3</c:v>
                </c:pt>
                <c:pt idx="7">
                  <c:v>8.4855757099206904E-3</c:v>
                </c:pt>
                <c:pt idx="8">
                  <c:v>8.6790880192017441E-3</c:v>
                </c:pt>
                <c:pt idx="9">
                  <c:v>8.8319415339795475E-3</c:v>
                </c:pt>
                <c:pt idx="10">
                  <c:v>8.9847714800050955E-3</c:v>
                </c:pt>
                <c:pt idx="11">
                  <c:v>9.1375778609124967E-3</c:v>
                </c:pt>
                <c:pt idx="12">
                  <c:v>9.290360680335296E-3</c:v>
                </c:pt>
                <c:pt idx="13">
                  <c:v>9.4431199419064814E-3</c:v>
                </c:pt>
                <c:pt idx="14">
                  <c:v>9.5958556492584789E-3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3B-4A6D-8527-918B602A42D1}"/>
            </c:ext>
          </c:extLst>
        </c:ser>
        <c:ser>
          <c:idx val="2"/>
          <c:order val="2"/>
          <c:tx>
            <c:strRef>
              <c:f>'FPD param'!$BX$17</c:f>
              <c:strCache>
                <c:ptCount val="1"/>
                <c:pt idx="0">
                  <c:v>Base_4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param'!$BY$17:$CM$17</c:f>
              <c:numCache>
                <c:formatCode>0.00%</c:formatCode>
                <c:ptCount val="15"/>
                <c:pt idx="0">
                  <c:v>1.2698038100942005E-2</c:v>
                </c:pt>
                <c:pt idx="1">
                  <c:v>2.2656830619361308E-2</c:v>
                </c:pt>
                <c:pt idx="2">
                  <c:v>3.3179641492096651E-2</c:v>
                </c:pt>
                <c:pt idx="3">
                  <c:v>4.4299908490741349E-2</c:v>
                </c:pt>
                <c:pt idx="4">
                  <c:v>5.604465535587496E-2</c:v>
                </c:pt>
                <c:pt idx="5">
                  <c:v>6.8437855408520459E-2</c:v>
                </c:pt>
                <c:pt idx="6">
                  <c:v>8.1501233568309128E-2</c:v>
                </c:pt>
                <c:pt idx="7">
                  <c:v>9.5254402291136561E-2</c:v>
                </c:pt>
                <c:pt idx="8">
                  <c:v>0.10971474640795646</c:v>
                </c:pt>
                <c:pt idx="9">
                  <c:v>0.1248971878264164</c:v>
                </c:pt>
                <c:pt idx="10">
                  <c:v>0.13982071613079863</c:v>
                </c:pt>
                <c:pt idx="11">
                  <c:v>0.15448974668479823</c:v>
                </c:pt>
                <c:pt idx="12">
                  <c:v>0.1689086195548947</c:v>
                </c:pt>
                <c:pt idx="13">
                  <c:v>0.18308160079442984</c:v>
                </c:pt>
                <c:pt idx="14">
                  <c:v>0.19701288370578759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3B-4A6D-8527-918B602A42D1}"/>
            </c:ext>
          </c:extLst>
        </c:ser>
        <c:ser>
          <c:idx val="3"/>
          <c:order val="3"/>
          <c:tx>
            <c:strRef>
              <c:f>'FPD param'!$BX$18</c:f>
              <c:strCache>
                <c:ptCount val="1"/>
                <c:pt idx="0">
                  <c:v>Worst_4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param'!$BY$18:$CM$18</c:f>
              <c:numCache>
                <c:formatCode>0.00%</c:formatCode>
                <c:ptCount val="15"/>
                <c:pt idx="0">
                  <c:v>2.4453082169294364E-2</c:v>
                </c:pt>
                <c:pt idx="1">
                  <c:v>6.5317247382285851E-2</c:v>
                </c:pt>
                <c:pt idx="2">
                  <c:v>0.12241005998235761</c:v>
                </c:pt>
                <c:pt idx="3">
                  <c:v>0.1949993624156981</c:v>
                </c:pt>
                <c:pt idx="4">
                  <c:v>0.28108280990981277</c:v>
                </c:pt>
                <c:pt idx="5">
                  <c:v>0.37724026040106529</c:v>
                </c:pt>
                <c:pt idx="6">
                  <c:v>0.47880552942671684</c:v>
                </c:pt>
                <c:pt idx="7">
                  <c:v>0.58033521364344565</c:v>
                </c:pt>
                <c:pt idx="8">
                  <c:v>0.67631062996711022</c:v>
                </c:pt>
                <c:pt idx="9">
                  <c:v>0.76193455495588169</c:v>
                </c:pt>
                <c:pt idx="10">
                  <c:v>0.82490881267341154</c:v>
                </c:pt>
                <c:pt idx="11">
                  <c:v>0.87122480596143148</c:v>
                </c:pt>
                <c:pt idx="12">
                  <c:v>0.90528906192897374</c:v>
                </c:pt>
                <c:pt idx="13">
                  <c:v>0.93034247117805013</c:v>
                </c:pt>
                <c:pt idx="14">
                  <c:v>0.94876862778043647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3B-4A6D-8527-918B602A4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CRR_6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param'!$BX$23</c:f>
              <c:strCache>
                <c:ptCount val="1"/>
                <c:pt idx="0">
                  <c:v>TTC_6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param'!$BY$23:$CM$23</c:f>
              <c:numCache>
                <c:formatCode>0.00%</c:formatCode>
                <c:ptCount val="15"/>
                <c:pt idx="0">
                  <c:v>2.6700000000000002E-2</c:v>
                </c:pt>
                <c:pt idx="1">
                  <c:v>4.5962560078022643E-2</c:v>
                </c:pt>
                <c:pt idx="2">
                  <c:v>6.2769947506706572E-2</c:v>
                </c:pt>
                <c:pt idx="3">
                  <c:v>7.8008174839790764E-2</c:v>
                </c:pt>
                <c:pt idx="4">
                  <c:v>9.208589882507677E-2</c:v>
                </c:pt>
                <c:pt idx="5">
                  <c:v>0.10524120015914411</c:v>
                </c:pt>
                <c:pt idx="6">
                  <c:v>0.11763093477542605</c:v>
                </c:pt>
                <c:pt idx="7">
                  <c:v>0.129366719386036</c:v>
                </c:pt>
                <c:pt idx="8">
                  <c:v>0.1405322963662323</c:v>
                </c:pt>
                <c:pt idx="9">
                  <c:v>0.15119296819015085</c:v>
                </c:pt>
                <c:pt idx="10">
                  <c:v>0.16172140709448815</c:v>
                </c:pt>
                <c:pt idx="11">
                  <c:v>0.17211925327090469</c:v>
                </c:pt>
                <c:pt idx="12">
                  <c:v>0.1823881265664396</c:v>
                </c:pt>
                <c:pt idx="13">
                  <c:v>0.19252962673586141</c:v>
                </c:pt>
                <c:pt idx="14">
                  <c:v>0.20254533369088862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70-4FC0-8795-CFA3F969ADD0}"/>
            </c:ext>
          </c:extLst>
        </c:ser>
        <c:ser>
          <c:idx val="1"/>
          <c:order val="1"/>
          <c:tx>
            <c:strRef>
              <c:f>'FPD param'!$BX$24</c:f>
              <c:strCache>
                <c:ptCount val="1"/>
                <c:pt idx="0">
                  <c:v>Best_6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param'!$BY$24:$CM$24</c:f>
              <c:numCache>
                <c:formatCode>0.00%</c:formatCode>
                <c:ptCount val="15"/>
                <c:pt idx="0">
                  <c:v>9.118585455174022E-3</c:v>
                </c:pt>
                <c:pt idx="1">
                  <c:v>1.2734683519698361E-2</c:v>
                </c:pt>
                <c:pt idx="2">
                  <c:v>1.4813012714744663E-2</c:v>
                </c:pt>
                <c:pt idx="3">
                  <c:v>1.614493436723979E-2</c:v>
                </c:pt>
                <c:pt idx="4">
                  <c:v>1.7051580080803458E-2</c:v>
                </c:pt>
                <c:pt idx="5">
                  <c:v>1.7693540589423767E-2</c:v>
                </c:pt>
                <c:pt idx="6">
                  <c:v>1.8161035191156222E-2</c:v>
                </c:pt>
                <c:pt idx="7">
                  <c:v>1.8508752252219041E-2</c:v>
                </c:pt>
                <c:pt idx="8">
                  <c:v>1.87716862664246E-2</c:v>
                </c:pt>
                <c:pt idx="9">
                  <c:v>1.8973160697370723E-2</c:v>
                </c:pt>
                <c:pt idx="10">
                  <c:v>1.9174593759813962E-2</c:v>
                </c:pt>
                <c:pt idx="11">
                  <c:v>1.9375985462248464E-2</c:v>
                </c:pt>
                <c:pt idx="12">
                  <c:v>1.9577335813166629E-2</c:v>
                </c:pt>
                <c:pt idx="13">
                  <c:v>1.9778644821059115E-2</c:v>
                </c:pt>
                <c:pt idx="14">
                  <c:v>1.9979912494414834E-2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70-4FC0-8795-CFA3F969ADD0}"/>
            </c:ext>
          </c:extLst>
        </c:ser>
        <c:ser>
          <c:idx val="2"/>
          <c:order val="2"/>
          <c:tx>
            <c:strRef>
              <c:f>'FPD param'!$BX$25</c:f>
              <c:strCache>
                <c:ptCount val="1"/>
                <c:pt idx="0">
                  <c:v>Base_6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param'!$BY$25:$CM$25</c:f>
              <c:numCache>
                <c:formatCode>0.00%</c:formatCode>
                <c:ptCount val="15"/>
                <c:pt idx="0">
                  <c:v>3.0428563813331672E-2</c:v>
                </c:pt>
                <c:pt idx="1">
                  <c:v>4.8224990829939848E-2</c:v>
                </c:pt>
                <c:pt idx="2">
                  <c:v>6.4845892506409514E-2</c:v>
                </c:pt>
                <c:pt idx="3">
                  <c:v>8.1016064895049339E-2</c:v>
                </c:pt>
                <c:pt idx="4">
                  <c:v>9.7055132708030747E-2</c:v>
                </c:pt>
                <c:pt idx="5">
                  <c:v>0.11314348315734465</c:v>
                </c:pt>
                <c:pt idx="6">
                  <c:v>0.12939709792974566</c:v>
                </c:pt>
                <c:pt idx="7">
                  <c:v>0.14589669120510654</c:v>
                </c:pt>
                <c:pt idx="8">
                  <c:v>0.16270126020522119</c:v>
                </c:pt>
                <c:pt idx="9">
                  <c:v>0.17985513279022258</c:v>
                </c:pt>
                <c:pt idx="10">
                  <c:v>0.19665757125657884</c:v>
                </c:pt>
                <c:pt idx="11">
                  <c:v>0.213115775491029</c:v>
                </c:pt>
                <c:pt idx="12">
                  <c:v>0.22923679787508619</c:v>
                </c:pt>
                <c:pt idx="13">
                  <c:v>0.24502754630700074</c:v>
                </c:pt>
                <c:pt idx="14">
                  <c:v>0.26049478716181174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670-4FC0-8795-CFA3F969ADD0}"/>
            </c:ext>
          </c:extLst>
        </c:ser>
        <c:ser>
          <c:idx val="3"/>
          <c:order val="3"/>
          <c:tx>
            <c:strRef>
              <c:f>'FPD param'!$BX$26</c:f>
              <c:strCache>
                <c:ptCount val="1"/>
                <c:pt idx="0">
                  <c:v>Worst_6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param'!$BY$26:$CM$26</c:f>
              <c:numCache>
                <c:formatCode>0.00%</c:formatCode>
                <c:ptCount val="15"/>
                <c:pt idx="0">
                  <c:v>5.385008674609694E-2</c:v>
                </c:pt>
                <c:pt idx="1">
                  <c:v>0.11766791699139383</c:v>
                </c:pt>
                <c:pt idx="2">
                  <c:v>0.19485032491508497</c:v>
                </c:pt>
                <c:pt idx="3">
                  <c:v>0.28336356262315932</c:v>
                </c:pt>
                <c:pt idx="4">
                  <c:v>0.37989085027037972</c:v>
                </c:pt>
                <c:pt idx="5">
                  <c:v>0.48015963912388537</c:v>
                </c:pt>
                <c:pt idx="6">
                  <c:v>0.5793675690732214</c:v>
                </c:pt>
                <c:pt idx="7">
                  <c:v>0.67275006937568993</c:v>
                </c:pt>
                <c:pt idx="8">
                  <c:v>0.75620121187035161</c:v>
                </c:pt>
                <c:pt idx="9">
                  <c:v>0.82681471246952398</c:v>
                </c:pt>
                <c:pt idx="10">
                  <c:v>0.87697582893207915</c:v>
                </c:pt>
                <c:pt idx="11">
                  <c:v>0.91260835788787364</c:v>
                </c:pt>
                <c:pt idx="12">
                  <c:v>0.93792033675368169</c:v>
                </c:pt>
                <c:pt idx="13">
                  <c:v>0.95590099355460534</c:v>
                </c:pt>
                <c:pt idx="14">
                  <c:v>0.96867376097459268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70-4FC0-8795-CFA3F969A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CRR_8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param'!$BX$31</c:f>
              <c:strCache>
                <c:ptCount val="1"/>
                <c:pt idx="0">
                  <c:v>TTC_8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param'!$BY$31:$CM$31</c:f>
              <c:numCache>
                <c:formatCode>0.00%</c:formatCode>
                <c:ptCount val="15"/>
                <c:pt idx="0">
                  <c:v>5.9400000000000015E-2</c:v>
                </c:pt>
                <c:pt idx="1">
                  <c:v>8.4717978439121877E-2</c:v>
                </c:pt>
                <c:pt idx="2">
                  <c:v>0.10374751858934139</c:v>
                </c:pt>
                <c:pt idx="3">
                  <c:v>0.11945670908726917</c:v>
                </c:pt>
                <c:pt idx="4">
                  <c:v>0.13302123392790496</c:v>
                </c:pt>
                <c:pt idx="5">
                  <c:v>0.14505271617092791</c:v>
                </c:pt>
                <c:pt idx="6">
                  <c:v>0.15591823273862399</c:v>
                </c:pt>
                <c:pt idx="7">
                  <c:v>0.16585882195427662</c:v>
                </c:pt>
                <c:pt idx="8">
                  <c:v>0.17504292938253788</c:v>
                </c:pt>
                <c:pt idx="9">
                  <c:v>0.18359379174658055</c:v>
                </c:pt>
                <c:pt idx="10">
                  <c:v>0.19205602253235932</c:v>
                </c:pt>
                <c:pt idx="11">
                  <c:v>0.20043054042577169</c:v>
                </c:pt>
                <c:pt idx="12">
                  <c:v>0.20871825459033283</c:v>
                </c:pt>
                <c:pt idx="13">
                  <c:v>0.21692006476587714</c:v>
                </c:pt>
                <c:pt idx="14">
                  <c:v>0.22503686136623674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32-4C10-B54F-DB99C134D58C}"/>
            </c:ext>
          </c:extLst>
        </c:ser>
        <c:ser>
          <c:idx val="1"/>
          <c:order val="1"/>
          <c:tx>
            <c:strRef>
              <c:f>'FPD param'!$BX$32</c:f>
              <c:strCache>
                <c:ptCount val="1"/>
                <c:pt idx="0">
                  <c:v>Best_8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param'!$BY$32:$CM$32</c:f>
              <c:numCache>
                <c:formatCode>0.00%</c:formatCode>
                <c:ptCount val="15"/>
                <c:pt idx="0">
                  <c:v>2.4742868059776119E-2</c:v>
                </c:pt>
                <c:pt idx="1">
                  <c:v>3.0080581885117467E-2</c:v>
                </c:pt>
                <c:pt idx="2">
                  <c:v>3.2640655320058568E-2</c:v>
                </c:pt>
                <c:pt idx="3">
                  <c:v>3.4093907527617172E-2</c:v>
                </c:pt>
                <c:pt idx="4">
                  <c:v>3.4995403534014195E-2</c:v>
                </c:pt>
                <c:pt idx="5">
                  <c:v>3.5587082370514916E-2</c:v>
                </c:pt>
                <c:pt idx="6">
                  <c:v>3.5991079120160363E-2</c:v>
                </c:pt>
                <c:pt idx="7">
                  <c:v>3.6275164068216091E-2</c:v>
                </c:pt>
                <c:pt idx="8">
                  <c:v>3.6479537532347485E-2</c:v>
                </c:pt>
                <c:pt idx="9">
                  <c:v>3.6629267147948508E-2</c:v>
                </c:pt>
                <c:pt idx="10">
                  <c:v>3.6778973495794808E-2</c:v>
                </c:pt>
                <c:pt idx="11">
                  <c:v>3.6928656579502159E-2</c:v>
                </c:pt>
                <c:pt idx="12">
                  <c:v>3.7078316402685781E-2</c:v>
                </c:pt>
                <c:pt idx="13">
                  <c:v>3.7227952968960316E-2</c:v>
                </c:pt>
                <c:pt idx="14">
                  <c:v>3.7377566281939854E-2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32-4C10-B54F-DB99C134D58C}"/>
            </c:ext>
          </c:extLst>
        </c:ser>
        <c:ser>
          <c:idx val="2"/>
          <c:order val="2"/>
          <c:tx>
            <c:strRef>
              <c:f>'FPD param'!$BX$33</c:f>
              <c:strCache>
                <c:ptCount val="1"/>
                <c:pt idx="0">
                  <c:v>Base_8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param'!$BY$33:$CM$33</c:f>
              <c:numCache>
                <c:formatCode>0.00%</c:formatCode>
                <c:ptCount val="15"/>
                <c:pt idx="0">
                  <c:v>6.9684164498198961E-2</c:v>
                </c:pt>
                <c:pt idx="1">
                  <c:v>9.3462065245897119E-2</c:v>
                </c:pt>
                <c:pt idx="2">
                  <c:v>0.11235197563838208</c:v>
                </c:pt>
                <c:pt idx="3">
                  <c:v>0.12896846316671839</c:v>
                </c:pt>
                <c:pt idx="4">
                  <c:v>0.14431213756760336</c:v>
                </c:pt>
                <c:pt idx="5">
                  <c:v>0.1588922174962995</c:v>
                </c:pt>
                <c:pt idx="6">
                  <c:v>0.17301041775587722</c:v>
                </c:pt>
                <c:pt idx="7">
                  <c:v>0.18686383563383915</c:v>
                </c:pt>
                <c:pt idx="8">
                  <c:v>0.2005903864996825</c:v>
                </c:pt>
                <c:pt idx="9">
                  <c:v>0.21429161167102534</c:v>
                </c:pt>
                <c:pt idx="10">
                  <c:v>0.22775800907944715</c:v>
                </c:pt>
                <c:pt idx="11">
                  <c:v>0.24099360348021975</c:v>
                </c:pt>
                <c:pt idx="12">
                  <c:v>0.25400235064761034</c:v>
                </c:pt>
                <c:pt idx="13">
                  <c:v>0.26678813855715927</c:v>
                </c:pt>
                <c:pt idx="14">
                  <c:v>0.2793547885476948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32-4C10-B54F-DB99C134D58C}"/>
            </c:ext>
          </c:extLst>
        </c:ser>
        <c:ser>
          <c:idx val="3"/>
          <c:order val="3"/>
          <c:tx>
            <c:strRef>
              <c:f>'FPD param'!$BX$34</c:f>
              <c:strCache>
                <c:ptCount val="1"/>
                <c:pt idx="0">
                  <c:v>Worst_8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param'!$BY$34:$CM$34</c:f>
              <c:numCache>
                <c:formatCode>0.00%</c:formatCode>
                <c:ptCount val="15"/>
                <c:pt idx="0">
                  <c:v>0.11271177865693537</c:v>
                </c:pt>
                <c:pt idx="1">
                  <c:v>0.19031337788681124</c:v>
                </c:pt>
                <c:pt idx="2">
                  <c:v>0.27093400011620405</c:v>
                </c:pt>
                <c:pt idx="3">
                  <c:v>0.35559273873106101</c:v>
                </c:pt>
                <c:pt idx="4">
                  <c:v>0.44291653149639976</c:v>
                </c:pt>
                <c:pt idx="5">
                  <c:v>0.53054848463073478</c:v>
                </c:pt>
                <c:pt idx="6">
                  <c:v>0.61566341861601614</c:v>
                </c:pt>
                <c:pt idx="7">
                  <c:v>0.69536707562063638</c:v>
                </c:pt>
                <c:pt idx="8">
                  <c:v>0.76707451376449409</c:v>
                </c:pt>
                <c:pt idx="9">
                  <c:v>0.82884346029709843</c:v>
                </c:pt>
                <c:pt idx="10">
                  <c:v>0.87423204924234088</c:v>
                </c:pt>
                <c:pt idx="11">
                  <c:v>0.90758414802474052</c:v>
                </c:pt>
                <c:pt idx="12">
                  <c:v>0.93209168436901679</c:v>
                </c:pt>
                <c:pt idx="13">
                  <c:v>0.95010012640394437</c:v>
                </c:pt>
                <c:pt idx="14">
                  <c:v>0.96333295323605006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32-4C10-B54F-DB99C134D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CRR_9</a:t>
            </a:r>
          </a:p>
        </c:rich>
      </c:tx>
      <c:layout>
        <c:manualLayout>
          <c:xMode val="edge"/>
          <c:yMode val="edge"/>
          <c:x val="0.38338974996546482"/>
          <c:y val="2.81490333889781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6252973697436758E-2"/>
          <c:y val="0.17443470298541461"/>
          <c:w val="0.70658357067068744"/>
          <c:h val="0.6910826470009598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'FPD param'!$BX$35</c:f>
              <c:strCache>
                <c:ptCount val="1"/>
                <c:pt idx="0">
                  <c:v>TTC_9</c:v>
                </c:pt>
              </c:strCache>
            </c:strRef>
          </c:tx>
          <c:spPr>
            <a:ln w="190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65000"/>
                  </a:schemeClr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param'!$BY$35:$CM$35</c:f>
              <c:numCache>
                <c:formatCode>0.00%</c:formatCode>
                <c:ptCount val="15"/>
                <c:pt idx="0">
                  <c:v>8.3099999999999993E-2</c:v>
                </c:pt>
                <c:pt idx="1">
                  <c:v>0.11143441593120283</c:v>
                </c:pt>
                <c:pt idx="2">
                  <c:v>0.13167980758871217</c:v>
                </c:pt>
                <c:pt idx="3">
                  <c:v>0.14787186771216149</c:v>
                </c:pt>
                <c:pt idx="4">
                  <c:v>0.16153723715602356</c:v>
                </c:pt>
                <c:pt idx="5">
                  <c:v>0.17344501894690648</c:v>
                </c:pt>
                <c:pt idx="6">
                  <c:v>0.18404531078620642</c:v>
                </c:pt>
                <c:pt idx="7">
                  <c:v>0.19362754571029392</c:v>
                </c:pt>
                <c:pt idx="8">
                  <c:v>0.20239039193778499</c:v>
                </c:pt>
                <c:pt idx="9">
                  <c:v>0.21047692882542746</c:v>
                </c:pt>
                <c:pt idx="10">
                  <c:v>0.21848148064396566</c:v>
                </c:pt>
                <c:pt idx="11">
                  <c:v>0.22640487859613193</c:v>
                </c:pt>
                <c:pt idx="12">
                  <c:v>0.23424794545753899</c:v>
                </c:pt>
                <c:pt idx="13">
                  <c:v>0.24201149566211802</c:v>
                </c:pt>
                <c:pt idx="14">
                  <c:v>0.24969633538669053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22-4053-8DD6-2C54AAA064D4}"/>
            </c:ext>
          </c:extLst>
        </c:ser>
        <c:ser>
          <c:idx val="1"/>
          <c:order val="1"/>
          <c:tx>
            <c:strRef>
              <c:f>'FPD param'!$BX$36</c:f>
              <c:strCache>
                <c:ptCount val="1"/>
                <c:pt idx="0">
                  <c:v>Best_9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param'!$BY$36:$CM$36</c:f>
              <c:numCache>
                <c:formatCode>0.00%</c:formatCode>
                <c:ptCount val="15"/>
                <c:pt idx="0">
                  <c:v>3.7743104985504067E-2</c:v>
                </c:pt>
                <c:pt idx="1">
                  <c:v>4.406537422903762E-2</c:v>
                </c:pt>
                <c:pt idx="2">
                  <c:v>4.6925530557033267E-2</c:v>
                </c:pt>
                <c:pt idx="3">
                  <c:v>4.8487539657506872E-2</c:v>
                </c:pt>
                <c:pt idx="4">
                  <c:v>4.9428381514775924E-2</c:v>
                </c:pt>
                <c:pt idx="5">
                  <c:v>5.0031245064072104E-2</c:v>
                </c:pt>
                <c:pt idx="6">
                  <c:v>5.0434586422755168E-2</c:v>
                </c:pt>
                <c:pt idx="7">
                  <c:v>5.071322542209885E-2</c:v>
                </c:pt>
                <c:pt idx="8">
                  <c:v>5.0910547856253242E-2</c:v>
                </c:pt>
                <c:pt idx="9">
                  <c:v>5.1053073160365579E-2</c:v>
                </c:pt>
                <c:pt idx="10">
                  <c:v>5.119557706137174E-2</c:v>
                </c:pt>
                <c:pt idx="11">
                  <c:v>5.1338059562485848E-2</c:v>
                </c:pt>
                <c:pt idx="12">
                  <c:v>5.1480520666921534E-2</c:v>
                </c:pt>
                <c:pt idx="13">
                  <c:v>5.1622960377891942E-2</c:v>
                </c:pt>
                <c:pt idx="14">
                  <c:v>5.1765378698609754E-2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22-4053-8DD6-2C54AAA064D4}"/>
            </c:ext>
          </c:extLst>
        </c:ser>
        <c:ser>
          <c:idx val="2"/>
          <c:order val="2"/>
          <c:tx>
            <c:strRef>
              <c:f>'FPD param'!$BX$37</c:f>
              <c:strCache>
                <c:ptCount val="1"/>
                <c:pt idx="0">
                  <c:v>Base_9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param'!$BY$37:$CM$37</c:f>
              <c:numCache>
                <c:formatCode>0.00%</c:formatCode>
                <c:ptCount val="15"/>
                <c:pt idx="0">
                  <c:v>9.8306150316047225E-2</c:v>
                </c:pt>
                <c:pt idx="1">
                  <c:v>0.12503801956953547</c:v>
                </c:pt>
                <c:pt idx="2">
                  <c:v>0.14513757557117635</c:v>
                </c:pt>
                <c:pt idx="3">
                  <c:v>0.16222127895120037</c:v>
                </c:pt>
                <c:pt idx="4">
                  <c:v>0.17761273801212035</c:v>
                </c:pt>
                <c:pt idx="5">
                  <c:v>0.19196473151717239</c:v>
                </c:pt>
                <c:pt idx="6">
                  <c:v>0.20565439530467958</c:v>
                </c:pt>
                <c:pt idx="7">
                  <c:v>0.21892286134885858</c:v>
                </c:pt>
                <c:pt idx="8">
                  <c:v>0.2319357436020556</c:v>
                </c:pt>
                <c:pt idx="9">
                  <c:v>0.24481304081309441</c:v>
                </c:pt>
                <c:pt idx="10">
                  <c:v>0.25747443840104817</c:v>
                </c:pt>
                <c:pt idx="11">
                  <c:v>0.26992355611985158</c:v>
                </c:pt>
                <c:pt idx="12">
                  <c:v>0.28216395303496589</c:v>
                </c:pt>
                <c:pt idx="13">
                  <c:v>0.29419912854087649</c:v>
                </c:pt>
                <c:pt idx="14">
                  <c:v>0.30603252336153103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22-4053-8DD6-2C54AAA064D4}"/>
            </c:ext>
          </c:extLst>
        </c:ser>
        <c:ser>
          <c:idx val="3"/>
          <c:order val="3"/>
          <c:tx>
            <c:strRef>
              <c:f>'FPD param'!$BX$38</c:f>
              <c:strCache>
                <c:ptCount val="1"/>
                <c:pt idx="0">
                  <c:v>Worst_9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F0615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'FPD param'!$BY$2:$CM$2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xVal>
          <c:yVal>
            <c:numRef>
              <c:f>'FPD param'!$BY$38:$CM$38</c:f>
              <c:numCache>
                <c:formatCode>0.00%</c:formatCode>
                <c:ptCount val="15"/>
                <c:pt idx="0">
                  <c:v>0.15259945176991951</c:v>
                </c:pt>
                <c:pt idx="1">
                  <c:v>0.23578180475049793</c:v>
                </c:pt>
                <c:pt idx="2">
                  <c:v>0.317479984515877</c:v>
                </c:pt>
                <c:pt idx="3">
                  <c:v>0.40037501628816291</c:v>
                </c:pt>
                <c:pt idx="4">
                  <c:v>0.48388206567671249</c:v>
                </c:pt>
                <c:pt idx="5">
                  <c:v>0.56627641770359549</c:v>
                </c:pt>
                <c:pt idx="6">
                  <c:v>0.64534213492299652</c:v>
                </c:pt>
                <c:pt idx="7">
                  <c:v>0.71877400914487177</c:v>
                </c:pt>
                <c:pt idx="8">
                  <c:v>0.78451420440875252</c:v>
                </c:pt>
                <c:pt idx="9">
                  <c:v>0.84103346877896323</c:v>
                </c:pt>
                <c:pt idx="10">
                  <c:v>0.88272842774108451</c:v>
                </c:pt>
                <c:pt idx="11">
                  <c:v>0.91348731362228974</c:v>
                </c:pt>
                <c:pt idx="12">
                  <c:v>0.93617852340408902</c:v>
                </c:pt>
                <c:pt idx="13">
                  <c:v>0.95291810894532736</c:v>
                </c:pt>
                <c:pt idx="14">
                  <c:v>0.9652671078214119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22-4053-8DD6-2C54AAA06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690112"/>
        <c:axId val="573690528"/>
      </c:scatterChart>
      <c:valAx>
        <c:axId val="573690112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528"/>
        <c:crosses val="autoZero"/>
        <c:crossBetween val="midCat"/>
        <c:majorUnit val="1"/>
      </c:valAx>
      <c:valAx>
        <c:axId val="5736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69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428324455364431"/>
          <c:y val="0.32026811886401002"/>
          <c:w val="0.16932535751385924"/>
          <c:h val="0.431107680029082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0</xdr:colOff>
      <xdr:row>1</xdr:row>
      <xdr:rowOff>1</xdr:rowOff>
    </xdr:from>
    <xdr:to>
      <xdr:col>64</xdr:col>
      <xdr:colOff>257175</xdr:colOff>
      <xdr:row>11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3BE5A7-092B-4527-B53B-2E56ADA1C6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0</xdr:colOff>
      <xdr:row>23</xdr:row>
      <xdr:rowOff>0</xdr:rowOff>
    </xdr:from>
    <xdr:to>
      <xdr:col>64</xdr:col>
      <xdr:colOff>257175</xdr:colOff>
      <xdr:row>33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0F3DE4-B97C-4210-B7B6-DE453AA76C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57</xdr:col>
      <xdr:colOff>0</xdr:colOff>
      <xdr:row>34</xdr:row>
      <xdr:rowOff>0</xdr:rowOff>
    </xdr:from>
    <xdr:to>
      <xdr:col>64</xdr:col>
      <xdr:colOff>257175</xdr:colOff>
      <xdr:row>44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6374BCA-E2BF-4511-91B5-431285AC4D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65</xdr:col>
      <xdr:colOff>0</xdr:colOff>
      <xdr:row>1</xdr:row>
      <xdr:rowOff>0</xdr:rowOff>
    </xdr:from>
    <xdr:to>
      <xdr:col>72</xdr:col>
      <xdr:colOff>257175</xdr:colOff>
      <xdr:row>11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DE0728B-8378-4430-B881-C061972440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0</xdr:colOff>
      <xdr:row>12</xdr:row>
      <xdr:rowOff>0</xdr:rowOff>
    </xdr:from>
    <xdr:to>
      <xdr:col>64</xdr:col>
      <xdr:colOff>257175</xdr:colOff>
      <xdr:row>22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74ACC8E-B1BA-42E7-8C51-2E28BB414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65</xdr:col>
      <xdr:colOff>0</xdr:colOff>
      <xdr:row>12</xdr:row>
      <xdr:rowOff>0</xdr:rowOff>
    </xdr:from>
    <xdr:to>
      <xdr:col>72</xdr:col>
      <xdr:colOff>257175</xdr:colOff>
      <xdr:row>22</xdr:row>
      <xdr:rowOff>9524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800AE72-D3D2-44C0-90CD-162F4BE6E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65</xdr:col>
      <xdr:colOff>0</xdr:colOff>
      <xdr:row>23</xdr:row>
      <xdr:rowOff>0</xdr:rowOff>
    </xdr:from>
    <xdr:to>
      <xdr:col>72</xdr:col>
      <xdr:colOff>257175</xdr:colOff>
      <xdr:row>33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061CCA0-867E-4CDA-B291-E7B834B0A9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65</xdr:col>
      <xdr:colOff>0</xdr:colOff>
      <xdr:row>34</xdr:row>
      <xdr:rowOff>0</xdr:rowOff>
    </xdr:from>
    <xdr:to>
      <xdr:col>72</xdr:col>
      <xdr:colOff>257175</xdr:colOff>
      <xdr:row>44</xdr:row>
      <xdr:rowOff>9524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BD0D766-5F2A-4141-A52D-3AF4D6576B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57</xdr:col>
      <xdr:colOff>0</xdr:colOff>
      <xdr:row>45</xdr:row>
      <xdr:rowOff>0</xdr:rowOff>
    </xdr:from>
    <xdr:to>
      <xdr:col>64</xdr:col>
      <xdr:colOff>257175</xdr:colOff>
      <xdr:row>55</xdr:row>
      <xdr:rowOff>9524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2B36997-934D-4F63-BCFE-37ECB3A566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65</xdr:col>
      <xdr:colOff>0</xdr:colOff>
      <xdr:row>45</xdr:row>
      <xdr:rowOff>0</xdr:rowOff>
    </xdr:from>
    <xdr:to>
      <xdr:col>72</xdr:col>
      <xdr:colOff>257175</xdr:colOff>
      <xdr:row>55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4239EAB-4787-4B98-B207-AE7CDC289B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65</xdr:col>
      <xdr:colOff>0</xdr:colOff>
      <xdr:row>56</xdr:row>
      <xdr:rowOff>0</xdr:rowOff>
    </xdr:from>
    <xdr:to>
      <xdr:col>72</xdr:col>
      <xdr:colOff>257175</xdr:colOff>
      <xdr:row>66</xdr:row>
      <xdr:rowOff>9524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467085-A79A-4490-A959-7031B360D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57</xdr:col>
      <xdr:colOff>0</xdr:colOff>
      <xdr:row>56</xdr:row>
      <xdr:rowOff>0</xdr:rowOff>
    </xdr:from>
    <xdr:to>
      <xdr:col>64</xdr:col>
      <xdr:colOff>257175</xdr:colOff>
      <xdr:row>66</xdr:row>
      <xdr:rowOff>9524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0F7B29C-8F1D-48B9-AAC3-2D721800A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0"/>
  <sheetViews>
    <sheetView topLeftCell="M1" workbookViewId="0">
      <selection activeCell="R13" sqref="R13"/>
    </sheetView>
  </sheetViews>
  <sheetFormatPr defaultColWidth="9.1796875" defaultRowHeight="14.5"/>
  <cols>
    <col min="1" max="2" width="25.26953125" style="55" bestFit="1" customWidth="1"/>
    <col min="3" max="3" width="9.7265625" style="55" customWidth="1"/>
    <col min="4" max="4" width="35.26953125" style="55" bestFit="1" customWidth="1"/>
    <col min="5" max="5" width="23.1796875" style="55" bestFit="1" customWidth="1"/>
    <col min="6" max="6" width="12.81640625" style="60" bestFit="1" customWidth="1"/>
    <col min="7" max="9" width="12.81640625" style="60" customWidth="1"/>
    <col min="10" max="11" width="9.7265625" style="60" customWidth="1"/>
    <col min="12" max="12" width="24.7265625" style="60" bestFit="1" customWidth="1"/>
    <col min="13" max="13" width="23.54296875" style="60" bestFit="1" customWidth="1"/>
    <col min="14" max="14" width="9.7265625" style="60" customWidth="1"/>
    <col min="15" max="16" width="9.7265625" style="55" customWidth="1"/>
    <col min="17" max="20" width="15.7265625" style="55" customWidth="1"/>
    <col min="21" max="21" width="14.26953125" style="55" bestFit="1" customWidth="1"/>
    <col min="22" max="22" width="14.81640625" style="55" bestFit="1" customWidth="1"/>
    <col min="23" max="16384" width="9.1796875" style="55"/>
  </cols>
  <sheetData>
    <row r="1" spans="1:22" s="65" customFormat="1">
      <c r="A1" s="63" t="s">
        <v>66</v>
      </c>
      <c r="B1" s="63" t="s">
        <v>67</v>
      </c>
      <c r="C1" s="63" t="s">
        <v>5</v>
      </c>
      <c r="D1" s="63" t="s">
        <v>68</v>
      </c>
      <c r="E1" s="63" t="s">
        <v>69</v>
      </c>
      <c r="F1" s="64" t="s">
        <v>77</v>
      </c>
      <c r="G1" s="64" t="s">
        <v>14</v>
      </c>
      <c r="H1" s="64" t="s">
        <v>122</v>
      </c>
      <c r="I1" s="64" t="s">
        <v>123</v>
      </c>
      <c r="J1" s="52" t="s">
        <v>34</v>
      </c>
      <c r="K1" s="54" t="s">
        <v>126</v>
      </c>
      <c r="L1" s="52" t="s">
        <v>31</v>
      </c>
      <c r="M1" s="52" t="s">
        <v>33</v>
      </c>
      <c r="N1" s="52" t="s">
        <v>61</v>
      </c>
      <c r="O1" s="52" t="s">
        <v>120</v>
      </c>
      <c r="P1" s="52" t="s">
        <v>121</v>
      </c>
      <c r="Q1" s="52" t="s">
        <v>58</v>
      </c>
      <c r="R1" s="52" t="s">
        <v>64</v>
      </c>
      <c r="S1" s="52" t="s">
        <v>6</v>
      </c>
      <c r="T1" s="52" t="s">
        <v>115</v>
      </c>
      <c r="U1" s="67" t="s">
        <v>143</v>
      </c>
      <c r="V1" s="67" t="s">
        <v>144</v>
      </c>
    </row>
    <row r="2" spans="1:22">
      <c r="A2" s="56" t="s">
        <v>79</v>
      </c>
      <c r="B2" s="56" t="str">
        <f>A2</f>
        <v>Car Loan(New)_WCD_S1</v>
      </c>
      <c r="C2" s="56" t="s">
        <v>76</v>
      </c>
      <c r="D2" s="56" t="s">
        <v>72</v>
      </c>
      <c r="E2" s="56" t="s">
        <v>74</v>
      </c>
      <c r="F2" s="59" t="s">
        <v>78</v>
      </c>
      <c r="G2" s="59" t="s">
        <v>21</v>
      </c>
      <c r="H2" s="66">
        <f>1/'Exchange rate'!$B$7</f>
        <v>1</v>
      </c>
      <c r="I2" s="66">
        <f>1/'Exchange rate'!$B$5</f>
        <v>5.0891000000000002</v>
      </c>
      <c r="J2" s="59">
        <v>1</v>
      </c>
      <c r="K2" s="59" t="s">
        <v>124</v>
      </c>
      <c r="L2" s="55" t="s">
        <v>40</v>
      </c>
      <c r="M2" s="56" t="s">
        <v>9</v>
      </c>
      <c r="N2" s="55" t="s">
        <v>62</v>
      </c>
      <c r="O2" s="62">
        <f>IFERROR(((SUMIFS(ECL!U:U,ECL!$A:$A,$L2,ECL!$C:$C,$M2,ECL!$D:$D,$N2,ECL!$F:$F,$J2)+SUMIFS(ECL!V:V,ECL!$A:$A,$L2,ECL!$C:$C,$M2,ECL!$D:$D,$N2,ECL!$F:$F,$J2))/(Q2+R2)),"")</f>
        <v>0.84999999999999987</v>
      </c>
      <c r="P2" s="62">
        <f>IFERROR(((SUMIFS(ECL!S:S,ECL!$A:$A,$L2,ECL!$C:$C,$M2,ECL!$D:$D,$N2,ECL!$F:$F,$J2)+SUMIFS(ECL!T:T,ECL!$A:$A,$L2,ECL!$C:$C,$M2,ECL!$D:$D,$N2,ECL!$F:$F,$J2))/(Q2+R2)),"")</f>
        <v>2.0514833509807023E-2</v>
      </c>
      <c r="Q2" s="61">
        <f>SUMIFS(ECL!O:O,ECL!$A:$A,$L2,ECL!$C:$C,$M2,ECL!$D:$D,$N2,ECL!$F:$F,$J2)</f>
        <v>176318657.44000053</v>
      </c>
      <c r="R2" s="61">
        <f>SUMIFS(ECL!P:P,ECL!$A:$A,$L2,ECL!$C:$C,$M2,ECL!$D:$D,$N2,ECL!$F:$F,$J2)</f>
        <v>8815932.8720000256</v>
      </c>
      <c r="S2" s="61">
        <f>SUMIFS(ECL!Q:Q,ECL!$A:$A,$L2,ECL!$C:$C,$M2,ECL!$D:$D,$N2,ECL!$F:$F,$J2)</f>
        <v>3074575.7167461626</v>
      </c>
      <c r="T2" s="61">
        <f>SUMIFS(ECL!R:R,ECL!$A:$A,$L2,ECL!$C:$C,$M2,ECL!$D:$D,$N2,ECL!$F:$F,$J2)</f>
        <v>153728.78583730813</v>
      </c>
      <c r="U2" s="61">
        <f>IFERROR(SUM(VLOOKUP(C2,'CBIRC param'!A:B,2,0),IF(J2=2,'CBIRC param'!$E$3,IF(J2=3,'CBIRC param'!$H$3,0)))*Q2, R2+S2)</f>
        <v>17631865.744000055</v>
      </c>
      <c r="V2" s="57">
        <f>MAX(S2+T2, U2)</f>
        <v>17631865.744000055</v>
      </c>
    </row>
    <row r="3" spans="1:22">
      <c r="A3" s="56" t="s">
        <v>80</v>
      </c>
      <c r="B3" s="56" t="str">
        <f t="shared" ref="B3:B37" si="0">A3</f>
        <v>Car Loan(New)_WCD_S2</v>
      </c>
      <c r="C3" s="55" t="str">
        <f t="shared" ref="C3:E4" si="1">C2</f>
        <v>WCD</v>
      </c>
      <c r="D3" s="55" t="str">
        <f t="shared" si="1"/>
        <v>(10.2) motor vehicles and motorcycles</v>
      </c>
      <c r="E3" s="55" t="str">
        <f t="shared" si="1"/>
        <v>6.2.1 New Cars</v>
      </c>
      <c r="F3" s="59" t="s">
        <v>78</v>
      </c>
      <c r="G3" s="59" t="s">
        <v>21</v>
      </c>
      <c r="H3" s="66">
        <f>1/'Exchange rate'!$B$7</f>
        <v>1</v>
      </c>
      <c r="I3" s="66">
        <f>1/'Exchange rate'!$B$5</f>
        <v>5.0891000000000002</v>
      </c>
      <c r="J3" s="59">
        <v>2</v>
      </c>
      <c r="K3" s="59" t="s">
        <v>125</v>
      </c>
      <c r="L3" s="55" t="str">
        <f t="shared" ref="L3:N4" si="2">L2</f>
        <v>Car Loan</v>
      </c>
      <c r="M3" s="55" t="str">
        <f t="shared" si="2"/>
        <v>WCD I</v>
      </c>
      <c r="N3" s="55" t="str">
        <f t="shared" si="2"/>
        <v>New</v>
      </c>
      <c r="O3" s="62">
        <f>IFERROR(((SUMIFS(ECL!U:U,ECL!$A:$A,$L3,ECL!$C:$C,$M3,ECL!$D:$D,$N3,ECL!$F:$F,$J3)+SUMIFS(ECL!V:V,ECL!$A:$A,$L3,ECL!$C:$C,$M3,ECL!$D:$D,$N3,ECL!$F:$F,$J3))/(Q3+R3)),"")</f>
        <v>0.85</v>
      </c>
      <c r="P3" s="62">
        <f>IFERROR(((SUMIFS(ECL!S:S,ECL!$A:$A,$L3,ECL!$C:$C,$M3,ECL!$D:$D,$N3,ECL!$F:$F,$J3)+SUMIFS(ECL!T:T,ECL!$A:$A,$L3,ECL!$C:$C,$M3,ECL!$D:$D,$N3,ECL!$F:$F,$J3))/(Q3+R3)),"")</f>
        <v>5.9199940720130524E-2</v>
      </c>
      <c r="Q3" s="61">
        <f>SUMIFS(ECL!O:O,ECL!$A:$A,$L3,ECL!$C:$C,$M3,ECL!$D:$D,$N3,ECL!$F:$F,$J3)</f>
        <v>7001903.0999999996</v>
      </c>
      <c r="R3" s="61">
        <f>SUMIFS(ECL!P:P,ECL!$A:$A,$L3,ECL!$C:$C,$M3,ECL!$D:$D,$N3,ECL!$F:$F,$J3)</f>
        <v>350095.15500000003</v>
      </c>
      <c r="S3" s="61">
        <f>SUMIFS(ECL!Q:Q,ECL!$A:$A,$L3,ECL!$C:$C,$M3,ECL!$D:$D,$N3,ECL!$F:$F,$J3)</f>
        <v>352335.41118088335</v>
      </c>
      <c r="T3" s="61">
        <f>SUMIFS(ECL!R:R,ECL!$A:$A,$L3,ECL!$C:$C,$M3,ECL!$D:$D,$N3,ECL!$F:$F,$J3)</f>
        <v>17616.770559044173</v>
      </c>
      <c r="U3" s="61">
        <f>IFERROR(SUM(VLOOKUP(C3,'CBIRC param'!A:B,2,0),IF(J3=2,'CBIRC param'!$E$3,IF(J3=3,'CBIRC param'!$H$3,0)))*Q3, R3+S3)</f>
        <v>840228.37199999997</v>
      </c>
      <c r="V3" s="57">
        <f>MAX(S3+T3, U3)</f>
        <v>840228.37199999997</v>
      </c>
    </row>
    <row r="4" spans="1:22">
      <c r="A4" s="56" t="s">
        <v>81</v>
      </c>
      <c r="B4" s="56" t="str">
        <f t="shared" si="0"/>
        <v>Car Loan(New)_WCD_S3</v>
      </c>
      <c r="C4" s="55" t="str">
        <f t="shared" si="1"/>
        <v>WCD</v>
      </c>
      <c r="D4" s="55" t="str">
        <f t="shared" si="1"/>
        <v>(10.2) motor vehicles and motorcycles</v>
      </c>
      <c r="E4" s="55" t="str">
        <f t="shared" si="1"/>
        <v>6.2.1 New Cars</v>
      </c>
      <c r="F4" s="59" t="s">
        <v>78</v>
      </c>
      <c r="G4" s="59" t="s">
        <v>21</v>
      </c>
      <c r="H4" s="66">
        <f>1/'Exchange rate'!$B$7</f>
        <v>1</v>
      </c>
      <c r="I4" s="66">
        <f>1/'Exchange rate'!$B$5</f>
        <v>5.0891000000000002</v>
      </c>
      <c r="J4" s="59">
        <v>3</v>
      </c>
      <c r="K4" s="59" t="s">
        <v>124</v>
      </c>
      <c r="L4" s="55" t="str">
        <f t="shared" si="2"/>
        <v>Car Loan</v>
      </c>
      <c r="M4" s="55" t="str">
        <f t="shared" si="2"/>
        <v>WCD I</v>
      </c>
      <c r="N4" s="55" t="str">
        <f t="shared" si="2"/>
        <v>New</v>
      </c>
      <c r="O4" s="62" t="str">
        <f>IFERROR(((SUMIFS(ECL!U:U,ECL!$A:$A,$L4,ECL!$C:$C,$M4,ECL!$D:$D,$N4,ECL!$F:$F,$J4)+SUMIFS(ECL!V:V,ECL!$A:$A,$L4,ECL!$C:$C,$M4,ECL!$D:$D,$N4,ECL!$F:$F,$J4))/(Q4+R4)),"")</f>
        <v/>
      </c>
      <c r="P4" s="62" t="str">
        <f>IFERROR(((SUMIFS(ECL!S:S,ECL!$A:$A,$L4,ECL!$C:$C,$M4,ECL!$D:$D,$N4,ECL!$F:$F,$J4)+SUMIFS(ECL!T:T,ECL!$A:$A,$L4,ECL!$C:$C,$M4,ECL!$D:$D,$N4,ECL!$F:$F,$J4))/(Q4+R4)),"")</f>
        <v/>
      </c>
      <c r="Q4" s="61">
        <f>SUMIFS(ECL!O:O,ECL!$A:$A,$L4,ECL!$C:$C,$M4,ECL!$D:$D,$N4,ECL!$F:$F,$J4)</f>
        <v>0</v>
      </c>
      <c r="R4" s="61">
        <f>SUMIFS(ECL!P:P,ECL!$A:$A,$L4,ECL!$C:$C,$M4,ECL!$D:$D,$N4,ECL!$F:$F,$J4)</f>
        <v>0</v>
      </c>
      <c r="S4" s="61">
        <f>SUMIFS(ECL!Q:Q,ECL!$A:$A,$L4,ECL!$C:$C,$M4,ECL!$D:$D,$N4,ECL!$F:$F,$J4)</f>
        <v>0</v>
      </c>
      <c r="T4" s="61">
        <f>SUMIFS(ECL!R:R,ECL!$A:$A,$L4,ECL!$C:$C,$M4,ECL!$D:$D,$N4,ECL!$F:$F,$J4)</f>
        <v>0</v>
      </c>
      <c r="U4" s="61">
        <f>IFERROR(SUM(VLOOKUP(C4,'CBIRC param'!A:B,2,0),IF(J4=2,'CBIRC param'!$E$3,IF(J4=3,'CBIRC param'!$H$3,0)))*Q4, R4+S4)</f>
        <v>0</v>
      </c>
      <c r="V4" s="57">
        <f t="shared" ref="V4:V37" si="3">MAX(S4+T4, U4)</f>
        <v>0</v>
      </c>
    </row>
    <row r="5" spans="1:22">
      <c r="A5" s="56" t="s">
        <v>82</v>
      </c>
      <c r="B5" s="56" t="str">
        <f t="shared" si="0"/>
        <v>Car Loan(Used)_WCD_S1</v>
      </c>
      <c r="C5" s="56" t="s">
        <v>76</v>
      </c>
      <c r="D5" s="56" t="s">
        <v>72</v>
      </c>
      <c r="E5" s="56" t="s">
        <v>73</v>
      </c>
      <c r="F5" s="59" t="s">
        <v>78</v>
      </c>
      <c r="G5" s="59" t="s">
        <v>21</v>
      </c>
      <c r="H5" s="66">
        <f>1/'Exchange rate'!$B$7</f>
        <v>1</v>
      </c>
      <c r="I5" s="66">
        <f>1/'Exchange rate'!$B$5</f>
        <v>5.0891000000000002</v>
      </c>
      <c r="J5" s="59">
        <f>J2</f>
        <v>1</v>
      </c>
      <c r="K5" s="59" t="str">
        <f>K2</f>
        <v>N</v>
      </c>
      <c r="L5" s="55" t="s">
        <v>40</v>
      </c>
      <c r="M5" s="56" t="s">
        <v>9</v>
      </c>
      <c r="N5" s="55" t="s">
        <v>63</v>
      </c>
      <c r="O5" s="62">
        <f>IFERROR(((SUMIFS(ECL!U:U,ECL!$A:$A,$L5,ECL!$C:$C,$M5,ECL!$D:$D,$N5,ECL!$F:$F,$J5)+SUMIFS(ECL!V:V,ECL!$A:$A,$L5,ECL!$C:$C,$M5,ECL!$D:$D,$N5,ECL!$F:$F,$J5))/(Q5+R5)),"")</f>
        <v>0.84999999999999987</v>
      </c>
      <c r="P5" s="62">
        <f>IFERROR(((SUMIFS(ECL!S:S,ECL!$A:$A,$L5,ECL!$C:$C,$M5,ECL!$D:$D,$N5,ECL!$F:$F,$J5)+SUMIFS(ECL!T:T,ECL!$A:$A,$L5,ECL!$C:$C,$M5,ECL!$D:$D,$N5,ECL!$F:$F,$J5))/(Q5+R5)),"")</f>
        <v>2.0514833509807023E-2</v>
      </c>
      <c r="Q5" s="61">
        <f>SUMIFS(ECL!O:O,ECL!$A:$A,$L5,ECL!$C:$C,$M5,ECL!$D:$D,$N5,ECL!$F:$F,$J5)</f>
        <v>176318657.44000053</v>
      </c>
      <c r="R5" s="61">
        <f>SUMIFS(ECL!P:P,ECL!$A:$A,$L5,ECL!$C:$C,$M5,ECL!$D:$D,$N5,ECL!$F:$F,$J5)</f>
        <v>8815932.8720000256</v>
      </c>
      <c r="S5" s="61">
        <f>SUMIFS(ECL!Q:Q,ECL!$A:$A,$L5,ECL!$C:$C,$M5,ECL!$D:$D,$N5,ECL!$F:$F,$J5)</f>
        <v>3074575.7167461626</v>
      </c>
      <c r="T5" s="61">
        <f>SUMIFS(ECL!R:R,ECL!$A:$A,$L5,ECL!$C:$C,$M5,ECL!$D:$D,$N5,ECL!$F:$F,$J5)</f>
        <v>153728.78583730813</v>
      </c>
      <c r="U5" s="61">
        <f>IFERROR(SUM(VLOOKUP(C5,'CBIRC param'!A:B,2,0),IF(J5=2,'CBIRC param'!$E$3,IF(J5=3,'CBIRC param'!$H$3,0)))*Q5, R5+S5)</f>
        <v>17631865.744000055</v>
      </c>
      <c r="V5" s="57">
        <f t="shared" si="3"/>
        <v>17631865.744000055</v>
      </c>
    </row>
    <row r="6" spans="1:22">
      <c r="A6" s="56" t="s">
        <v>83</v>
      </c>
      <c r="B6" s="56" t="str">
        <f t="shared" si="0"/>
        <v>Car Loan(Used)_WCD_S2</v>
      </c>
      <c r="C6" s="55" t="str">
        <f t="shared" ref="C6:E7" si="4">C5</f>
        <v>WCD</v>
      </c>
      <c r="D6" s="55" t="str">
        <f t="shared" si="4"/>
        <v>(10.2) motor vehicles and motorcycles</v>
      </c>
      <c r="E6" s="55" t="str">
        <f t="shared" si="4"/>
        <v>6.2.2 Used Cars</v>
      </c>
      <c r="F6" s="59" t="s">
        <v>78</v>
      </c>
      <c r="G6" s="59" t="s">
        <v>21</v>
      </c>
      <c r="H6" s="66">
        <f>1/'Exchange rate'!$B$7</f>
        <v>1</v>
      </c>
      <c r="I6" s="66">
        <f>1/'Exchange rate'!$B$5</f>
        <v>5.0891000000000002</v>
      </c>
      <c r="J6" s="59">
        <f t="shared" ref="J6:K27" si="5">J3</f>
        <v>2</v>
      </c>
      <c r="K6" s="59" t="str">
        <f t="shared" si="5"/>
        <v>Y</v>
      </c>
      <c r="L6" s="55" t="str">
        <f t="shared" ref="L6:N7" si="6">L5</f>
        <v>Car Loan</v>
      </c>
      <c r="M6" s="55" t="str">
        <f t="shared" si="6"/>
        <v>WCD I</v>
      </c>
      <c r="N6" s="55" t="str">
        <f t="shared" si="6"/>
        <v>Used</v>
      </c>
      <c r="O6" s="62">
        <f>IFERROR(((SUMIFS(ECL!U:U,ECL!$A:$A,$L6,ECL!$C:$C,$M6,ECL!$D:$D,$N6,ECL!$F:$F,$J6)+SUMIFS(ECL!V:V,ECL!$A:$A,$L6,ECL!$C:$C,$M6,ECL!$D:$D,$N6,ECL!$F:$F,$J6))/(Q6+R6)),"")</f>
        <v>0.85</v>
      </c>
      <c r="P6" s="62">
        <f>IFERROR(((SUMIFS(ECL!S:S,ECL!$A:$A,$L6,ECL!$C:$C,$M6,ECL!$D:$D,$N6,ECL!$F:$F,$J6)+SUMIFS(ECL!T:T,ECL!$A:$A,$L6,ECL!$C:$C,$M6,ECL!$D:$D,$N6,ECL!$F:$F,$J6))/(Q6+R6)),"")</f>
        <v>5.9199940720130524E-2</v>
      </c>
      <c r="Q6" s="61">
        <f>SUMIFS(ECL!O:O,ECL!$A:$A,$L6,ECL!$C:$C,$M6,ECL!$D:$D,$N6,ECL!$F:$F,$J6)</f>
        <v>7001903.0999999996</v>
      </c>
      <c r="R6" s="61">
        <f>SUMIFS(ECL!P:P,ECL!$A:$A,$L6,ECL!$C:$C,$M6,ECL!$D:$D,$N6,ECL!$F:$F,$J6)</f>
        <v>350095.15500000003</v>
      </c>
      <c r="S6" s="61">
        <f>SUMIFS(ECL!Q:Q,ECL!$A:$A,$L6,ECL!$C:$C,$M6,ECL!$D:$D,$N6,ECL!$F:$F,$J6)</f>
        <v>352335.41118088335</v>
      </c>
      <c r="T6" s="61">
        <f>SUMIFS(ECL!R:R,ECL!$A:$A,$L6,ECL!$C:$C,$M6,ECL!$D:$D,$N6,ECL!$F:$F,$J6)</f>
        <v>17616.770559044173</v>
      </c>
      <c r="U6" s="61">
        <f>IFERROR(SUM(VLOOKUP(C6,'CBIRC param'!A:B,2,0),IF(J6=2,'CBIRC param'!$E$3,IF(J6=3,'CBIRC param'!$H$3,0)))*Q6, R6+S6)</f>
        <v>840228.37199999997</v>
      </c>
      <c r="V6" s="57">
        <f t="shared" si="3"/>
        <v>840228.37199999997</v>
      </c>
    </row>
    <row r="7" spans="1:22">
      <c r="A7" s="56" t="s">
        <v>84</v>
      </c>
      <c r="B7" s="56" t="str">
        <f t="shared" si="0"/>
        <v>Car Loan(Used)_WCD_S3</v>
      </c>
      <c r="C7" s="55" t="str">
        <f t="shared" si="4"/>
        <v>WCD</v>
      </c>
      <c r="D7" s="55" t="str">
        <f t="shared" si="4"/>
        <v>(10.2) motor vehicles and motorcycles</v>
      </c>
      <c r="E7" s="55" t="str">
        <f t="shared" si="4"/>
        <v>6.2.2 Used Cars</v>
      </c>
      <c r="F7" s="59" t="s">
        <v>78</v>
      </c>
      <c r="G7" s="59" t="s">
        <v>21</v>
      </c>
      <c r="H7" s="66">
        <f>1/'Exchange rate'!$B$7</f>
        <v>1</v>
      </c>
      <c r="I7" s="66">
        <f>1/'Exchange rate'!$B$5</f>
        <v>5.0891000000000002</v>
      </c>
      <c r="J7" s="59">
        <f t="shared" si="5"/>
        <v>3</v>
      </c>
      <c r="K7" s="59" t="str">
        <f t="shared" si="5"/>
        <v>N</v>
      </c>
      <c r="L7" s="55" t="str">
        <f t="shared" si="6"/>
        <v>Car Loan</v>
      </c>
      <c r="M7" s="55" t="str">
        <f t="shared" si="6"/>
        <v>WCD I</v>
      </c>
      <c r="N7" s="55" t="str">
        <f t="shared" si="6"/>
        <v>Used</v>
      </c>
      <c r="O7" s="62" t="str">
        <f>IFERROR(((SUMIFS(ECL!U:U,ECL!$A:$A,$L7,ECL!$C:$C,$M7,ECL!$D:$D,$N7,ECL!$F:$F,$J7)+SUMIFS(ECL!V:V,ECL!$A:$A,$L7,ECL!$C:$C,$M7,ECL!$D:$D,$N7,ECL!$F:$F,$J7))/(Q7+R7)),"")</f>
        <v/>
      </c>
      <c r="P7" s="62" t="str">
        <f>IFERROR(((SUMIFS(ECL!S:S,ECL!$A:$A,$L7,ECL!$C:$C,$M7,ECL!$D:$D,$N7,ECL!$F:$F,$J7)+SUMIFS(ECL!T:T,ECL!$A:$A,$L7,ECL!$C:$C,$M7,ECL!$D:$D,$N7,ECL!$F:$F,$J7))/(Q7+R7)),"")</f>
        <v/>
      </c>
      <c r="Q7" s="61">
        <f>SUMIFS(ECL!O:O,ECL!$A:$A,$L7,ECL!$C:$C,$M7,ECL!$D:$D,$N7,ECL!$F:$F,$J7)</f>
        <v>0</v>
      </c>
      <c r="R7" s="61">
        <f>SUMIFS(ECL!P:P,ECL!$A:$A,$L7,ECL!$C:$C,$M7,ECL!$D:$D,$N7,ECL!$F:$F,$J7)</f>
        <v>0</v>
      </c>
      <c r="S7" s="61">
        <f>SUMIFS(ECL!Q:Q,ECL!$A:$A,$L7,ECL!$C:$C,$M7,ECL!$D:$D,$N7,ECL!$F:$F,$J7)</f>
        <v>0</v>
      </c>
      <c r="T7" s="61">
        <f>SUMIFS(ECL!R:R,ECL!$A:$A,$L7,ECL!$C:$C,$M7,ECL!$D:$D,$N7,ECL!$F:$F,$J7)</f>
        <v>0</v>
      </c>
      <c r="U7" s="61">
        <f>IFERROR(SUM(VLOOKUP(C7,'CBIRC param'!A:B,2,0),IF(J7=2,'CBIRC param'!$E$3,IF(J7=3,'CBIRC param'!$H$3,0)))*Q7, R7+S7)</f>
        <v>0</v>
      </c>
      <c r="V7" s="57">
        <f t="shared" si="3"/>
        <v>0</v>
      </c>
    </row>
    <row r="8" spans="1:22">
      <c r="A8" s="56" t="s">
        <v>85</v>
      </c>
      <c r="B8" s="56" t="str">
        <f t="shared" si="0"/>
        <v>Car Loan(New)_WCD II_S1</v>
      </c>
      <c r="C8" s="56" t="s">
        <v>76</v>
      </c>
      <c r="D8" s="56" t="s">
        <v>72</v>
      </c>
      <c r="E8" s="56" t="s">
        <v>74</v>
      </c>
      <c r="F8" s="59" t="s">
        <v>78</v>
      </c>
      <c r="G8" s="59" t="s">
        <v>21</v>
      </c>
      <c r="H8" s="66">
        <f>1/'Exchange rate'!$B$7</f>
        <v>1</v>
      </c>
      <c r="I8" s="66">
        <f>1/'Exchange rate'!$B$5</f>
        <v>5.0891000000000002</v>
      </c>
      <c r="J8" s="59">
        <f t="shared" si="5"/>
        <v>1</v>
      </c>
      <c r="K8" s="59" t="str">
        <f t="shared" si="5"/>
        <v>N</v>
      </c>
      <c r="L8" s="55" t="s">
        <v>40</v>
      </c>
      <c r="M8" s="56" t="s">
        <v>10</v>
      </c>
      <c r="N8" s="55" t="s">
        <v>62</v>
      </c>
      <c r="O8" s="62">
        <f>IFERROR(((SUMIFS(ECL!U:U,ECL!$A:$A,$L8,ECL!$C:$C,$M8,ECL!$D:$D,$N8,ECL!$F:$F,$J8)+SUMIFS(ECL!V:V,ECL!$A:$A,$L8,ECL!$C:$C,$M8,ECL!$D:$D,$N8,ECL!$F:$F,$J8))/(Q8+R8)),"")</f>
        <v>0.84999999999999987</v>
      </c>
      <c r="P8" s="62">
        <f>IFERROR(((SUMIFS(ECL!S:S,ECL!$A:$A,$L8,ECL!$C:$C,$M8,ECL!$D:$D,$N8,ECL!$F:$F,$J8)+SUMIFS(ECL!T:T,ECL!$A:$A,$L8,ECL!$C:$C,$M8,ECL!$D:$D,$N8,ECL!$F:$F,$J8))/(Q8+R8)),"")</f>
        <v>3.648088506220741E-2</v>
      </c>
      <c r="Q8" s="61">
        <f>SUMIFS(ECL!O:O,ECL!$A:$A,$L8,ECL!$C:$C,$M8,ECL!$D:$D,$N8,ECL!$F:$F,$J8)</f>
        <v>26906722.519999988</v>
      </c>
      <c r="R8" s="61">
        <f>SUMIFS(ECL!P:P,ECL!$A:$A,$L8,ECL!$C:$C,$M8,ECL!$D:$D,$N8,ECL!$F:$F,$J8)</f>
        <v>1345336.1259999995</v>
      </c>
      <c r="S8" s="61">
        <f>SUMIFS(ECL!Q:Q,ECL!$A:$A,$L8,ECL!$C:$C,$M8,ECL!$D:$D,$N8,ECL!$F:$F,$J8)</f>
        <v>834343.89390490321</v>
      </c>
      <c r="T8" s="61">
        <f>SUMIFS(ECL!R:R,ECL!$A:$A,$L8,ECL!$C:$C,$M8,ECL!$D:$D,$N8,ECL!$F:$F,$J8)</f>
        <v>41717.194695245169</v>
      </c>
      <c r="U8" s="61">
        <f>IFERROR(SUM(VLOOKUP(C8,'CBIRC param'!A:B,2,0),IF(J8=2,'CBIRC param'!$E$3,IF(J8=3,'CBIRC param'!$H$3,0)))*Q8, R8+S8)</f>
        <v>2690672.2519999989</v>
      </c>
      <c r="V8" s="57">
        <f t="shared" si="3"/>
        <v>2690672.2519999989</v>
      </c>
    </row>
    <row r="9" spans="1:22">
      <c r="A9" s="56" t="s">
        <v>86</v>
      </c>
      <c r="B9" s="56" t="str">
        <f t="shared" si="0"/>
        <v>Car Loan(New)_WCD II_S2</v>
      </c>
      <c r="C9" s="55" t="str">
        <f t="shared" ref="C9:E10" si="7">C8</f>
        <v>WCD</v>
      </c>
      <c r="D9" s="55" t="str">
        <f t="shared" si="7"/>
        <v>(10.2) motor vehicles and motorcycles</v>
      </c>
      <c r="E9" s="55" t="str">
        <f t="shared" si="7"/>
        <v>6.2.1 New Cars</v>
      </c>
      <c r="F9" s="59" t="s">
        <v>78</v>
      </c>
      <c r="G9" s="59" t="s">
        <v>21</v>
      </c>
      <c r="H9" s="66">
        <f>1/'Exchange rate'!$B$7</f>
        <v>1</v>
      </c>
      <c r="I9" s="66">
        <f>1/'Exchange rate'!$B$5</f>
        <v>5.0891000000000002</v>
      </c>
      <c r="J9" s="59">
        <f t="shared" si="5"/>
        <v>2</v>
      </c>
      <c r="K9" s="59" t="str">
        <f t="shared" si="5"/>
        <v>Y</v>
      </c>
      <c r="L9" s="55" t="str">
        <f t="shared" ref="L9:N10" si="8">L8</f>
        <v>Car Loan</v>
      </c>
      <c r="M9" s="55" t="str">
        <f t="shared" si="8"/>
        <v>WCD II</v>
      </c>
      <c r="N9" s="55" t="str">
        <f t="shared" si="8"/>
        <v>New</v>
      </c>
      <c r="O9" s="62">
        <f>IFERROR(((SUMIFS(ECL!U:U,ECL!$A:$A,$L9,ECL!$C:$C,$M9,ECL!$D:$D,$N9,ECL!$F:$F,$J9)+SUMIFS(ECL!V:V,ECL!$A:$A,$L9,ECL!$C:$C,$M9,ECL!$D:$D,$N9,ECL!$F:$F,$J9))/(Q9+R9)),"")</f>
        <v>0.85</v>
      </c>
      <c r="P9" s="62">
        <f>IFERROR(((SUMIFS(ECL!S:S,ECL!$A:$A,$L9,ECL!$C:$C,$M9,ECL!$D:$D,$N9,ECL!$F:$F,$J9)+SUMIFS(ECL!T:T,ECL!$A:$A,$L9,ECL!$C:$C,$M9,ECL!$D:$D,$N9,ECL!$F:$F,$J9))/(Q9+R9)),"")</f>
        <v>0.95998540042447833</v>
      </c>
      <c r="Q9" s="61">
        <f>SUMIFS(ECL!O:O,ECL!$A:$A,$L9,ECL!$C:$C,$M9,ECL!$D:$D,$N9,ECL!$F:$F,$J9)</f>
        <v>156929.43</v>
      </c>
      <c r="R9" s="61">
        <f>SUMIFS(ECL!P:P,ECL!$A:$A,$L9,ECL!$C:$C,$M9,ECL!$D:$D,$N9,ECL!$F:$F,$J9)</f>
        <v>7846.4714999999997</v>
      </c>
      <c r="S9" s="61">
        <f>SUMIFS(ECL!Q:Q,ECL!$A:$A,$L9,ECL!$C:$C,$M9,ECL!$D:$D,$N9,ECL!$F:$F,$J9)</f>
        <v>128052.46744239483</v>
      </c>
      <c r="T9" s="61">
        <f>SUMIFS(ECL!R:R,ECL!$A:$A,$L9,ECL!$C:$C,$M9,ECL!$D:$D,$N9,ECL!$F:$F,$J9)</f>
        <v>6402.6233721197423</v>
      </c>
      <c r="U9" s="61">
        <f>IFERROR(SUM(VLOOKUP(C9,'CBIRC param'!A:B,2,0),IF(J9=2,'CBIRC param'!$E$3,IF(J9=3,'CBIRC param'!$H$3,0)))*Q9, R9+S9)</f>
        <v>18831.531600000002</v>
      </c>
      <c r="V9" s="57">
        <f t="shared" si="3"/>
        <v>134455.09081451458</v>
      </c>
    </row>
    <row r="10" spans="1:22">
      <c r="A10" s="56" t="s">
        <v>87</v>
      </c>
      <c r="B10" s="56" t="str">
        <f t="shared" si="0"/>
        <v>Car Loan(New)_WCD II_S3</v>
      </c>
      <c r="C10" s="55" t="str">
        <f t="shared" si="7"/>
        <v>WCD</v>
      </c>
      <c r="D10" s="55" t="str">
        <f t="shared" si="7"/>
        <v>(10.2) motor vehicles and motorcycles</v>
      </c>
      <c r="E10" s="55" t="str">
        <f t="shared" si="7"/>
        <v>6.2.1 New Cars</v>
      </c>
      <c r="F10" s="59" t="s">
        <v>78</v>
      </c>
      <c r="G10" s="59" t="s">
        <v>21</v>
      </c>
      <c r="H10" s="66">
        <f>1/'Exchange rate'!$B$7</f>
        <v>1</v>
      </c>
      <c r="I10" s="66">
        <f>1/'Exchange rate'!$B$5</f>
        <v>5.0891000000000002</v>
      </c>
      <c r="J10" s="59">
        <f t="shared" si="5"/>
        <v>3</v>
      </c>
      <c r="K10" s="59" t="str">
        <f t="shared" si="5"/>
        <v>N</v>
      </c>
      <c r="L10" s="55" t="str">
        <f t="shared" si="8"/>
        <v>Car Loan</v>
      </c>
      <c r="M10" s="55" t="str">
        <f t="shared" si="8"/>
        <v>WCD II</v>
      </c>
      <c r="N10" s="55" t="str">
        <f t="shared" si="8"/>
        <v>New</v>
      </c>
      <c r="O10" s="62">
        <f>IFERROR(((SUMIFS(ECL!U:U,ECL!$A:$A,$L10,ECL!$C:$C,$M10,ECL!$D:$D,$N10,ECL!$F:$F,$J10)+SUMIFS(ECL!V:V,ECL!$A:$A,$L10,ECL!$C:$C,$M10,ECL!$D:$D,$N10,ECL!$F:$F,$J10))/(Q10+R10)),"")</f>
        <v>0.85000000000000009</v>
      </c>
      <c r="P10" s="62">
        <f>IFERROR(((SUMIFS(ECL!S:S,ECL!$A:$A,$L10,ECL!$C:$C,$M10,ECL!$D:$D,$N10,ECL!$F:$F,$J10)+SUMIFS(ECL!T:T,ECL!$A:$A,$L10,ECL!$C:$C,$M10,ECL!$D:$D,$N10,ECL!$F:$F,$J10))/(Q10+R10)),"")</f>
        <v>1</v>
      </c>
      <c r="Q10" s="61">
        <f>SUMIFS(ECL!O:O,ECL!$A:$A,$L10,ECL!$C:$C,$M10,ECL!$D:$D,$N10,ECL!$F:$F,$J10)</f>
        <v>201514.3</v>
      </c>
      <c r="R10" s="61">
        <f>SUMIFS(ECL!P:P,ECL!$A:$A,$L10,ECL!$C:$C,$M10,ECL!$D:$D,$N10,ECL!$F:$F,$J10)</f>
        <v>10075.715</v>
      </c>
      <c r="S10" s="61">
        <f>SUMIFS(ECL!Q:Q,ECL!$A:$A,$L10,ECL!$C:$C,$M10,ECL!$D:$D,$N10,ECL!$F:$F,$J10)</f>
        <v>171287.155</v>
      </c>
      <c r="T10" s="61">
        <f>SUMIFS(ECL!R:R,ECL!$A:$A,$L10,ECL!$C:$C,$M10,ECL!$D:$D,$N10,ECL!$F:$F,$J10)</f>
        <v>8564.3577499999992</v>
      </c>
      <c r="U10" s="61">
        <f>IFERROR(SUM(VLOOKUP(C10,'CBIRC param'!A:B,2,0),IF(J10=2,'CBIRC param'!$E$3,IF(J10=3,'CBIRC param'!$H$3,0)))*Q10, R10+S10)</f>
        <v>70530.00499999999</v>
      </c>
      <c r="V10" s="57">
        <f t="shared" si="3"/>
        <v>179851.51274999999</v>
      </c>
    </row>
    <row r="11" spans="1:22">
      <c r="A11" s="56" t="s">
        <v>88</v>
      </c>
      <c r="B11" s="56" t="str">
        <f t="shared" si="0"/>
        <v>Car Loan(Used)_WCD II_S1</v>
      </c>
      <c r="C11" s="56" t="s">
        <v>76</v>
      </c>
      <c r="D11" s="56" t="s">
        <v>72</v>
      </c>
      <c r="E11" s="56" t="s">
        <v>73</v>
      </c>
      <c r="F11" s="59" t="s">
        <v>78</v>
      </c>
      <c r="G11" s="59" t="s">
        <v>21</v>
      </c>
      <c r="H11" s="66">
        <f>1/'Exchange rate'!$B$7</f>
        <v>1</v>
      </c>
      <c r="I11" s="66">
        <f>1/'Exchange rate'!$B$5</f>
        <v>5.0891000000000002</v>
      </c>
      <c r="J11" s="59">
        <f t="shared" si="5"/>
        <v>1</v>
      </c>
      <c r="K11" s="59" t="str">
        <f t="shared" si="5"/>
        <v>N</v>
      </c>
      <c r="L11" s="55" t="s">
        <v>40</v>
      </c>
      <c r="M11" s="56" t="s">
        <v>10</v>
      </c>
      <c r="N11" s="55" t="s">
        <v>63</v>
      </c>
      <c r="O11" s="62">
        <f>IFERROR(((SUMIFS(ECL!U:U,ECL!$A:$A,$L11,ECL!$C:$C,$M11,ECL!$D:$D,$N11,ECL!$F:$F,$J11)+SUMIFS(ECL!V:V,ECL!$A:$A,$L11,ECL!$C:$C,$M11,ECL!$D:$D,$N11,ECL!$F:$F,$J11))/(Q11+R11)),"")</f>
        <v>0.84999999999999987</v>
      </c>
      <c r="P11" s="62">
        <f>IFERROR(((SUMIFS(ECL!S:S,ECL!$A:$A,$L11,ECL!$C:$C,$M11,ECL!$D:$D,$N11,ECL!$F:$F,$J11)+SUMIFS(ECL!T:T,ECL!$A:$A,$L11,ECL!$C:$C,$M11,ECL!$D:$D,$N11,ECL!$F:$F,$J11))/(Q11+R11)),"")</f>
        <v>3.648088506220741E-2</v>
      </c>
      <c r="Q11" s="61">
        <f>SUMIFS(ECL!O:O,ECL!$A:$A,$L11,ECL!$C:$C,$M11,ECL!$D:$D,$N11,ECL!$F:$F,$J11)</f>
        <v>26906722.519999988</v>
      </c>
      <c r="R11" s="61">
        <f>SUMIFS(ECL!P:P,ECL!$A:$A,$L11,ECL!$C:$C,$M11,ECL!$D:$D,$N11,ECL!$F:$F,$J11)</f>
        <v>1345336.1259999995</v>
      </c>
      <c r="S11" s="61">
        <f>SUMIFS(ECL!Q:Q,ECL!$A:$A,$L11,ECL!$C:$C,$M11,ECL!$D:$D,$N11,ECL!$F:$F,$J11)</f>
        <v>834343.89390490321</v>
      </c>
      <c r="T11" s="61">
        <f>SUMIFS(ECL!R:R,ECL!$A:$A,$L11,ECL!$C:$C,$M11,ECL!$D:$D,$N11,ECL!$F:$F,$J11)</f>
        <v>41717.194695245169</v>
      </c>
      <c r="U11" s="61">
        <f>IFERROR(SUM(VLOOKUP(C11,'CBIRC param'!A:B,2,0),IF(J11=2,'CBIRC param'!$E$3,IF(J11=3,'CBIRC param'!$H$3,0)))*Q11, R11+S11)</f>
        <v>2690672.2519999989</v>
      </c>
      <c r="V11" s="57">
        <f t="shared" si="3"/>
        <v>2690672.2519999989</v>
      </c>
    </row>
    <row r="12" spans="1:22">
      <c r="A12" s="56" t="s">
        <v>89</v>
      </c>
      <c r="B12" s="56" t="str">
        <f t="shared" si="0"/>
        <v>Car Loan(Used)_WCD II_S2</v>
      </c>
      <c r="C12" s="55" t="str">
        <f t="shared" ref="C12:E13" si="9">C11</f>
        <v>WCD</v>
      </c>
      <c r="D12" s="55" t="str">
        <f t="shared" si="9"/>
        <v>(10.2) motor vehicles and motorcycles</v>
      </c>
      <c r="E12" s="55" t="str">
        <f t="shared" si="9"/>
        <v>6.2.2 Used Cars</v>
      </c>
      <c r="F12" s="59" t="s">
        <v>78</v>
      </c>
      <c r="G12" s="59" t="s">
        <v>21</v>
      </c>
      <c r="H12" s="66">
        <f>1/'Exchange rate'!$B$7</f>
        <v>1</v>
      </c>
      <c r="I12" s="66">
        <f>1/'Exchange rate'!$B$5</f>
        <v>5.0891000000000002</v>
      </c>
      <c r="J12" s="59">
        <f t="shared" si="5"/>
        <v>2</v>
      </c>
      <c r="K12" s="59" t="str">
        <f t="shared" si="5"/>
        <v>Y</v>
      </c>
      <c r="L12" s="55" t="str">
        <f t="shared" ref="L12:N13" si="10">L11</f>
        <v>Car Loan</v>
      </c>
      <c r="M12" s="55" t="str">
        <f t="shared" si="10"/>
        <v>WCD II</v>
      </c>
      <c r="N12" s="55" t="str">
        <f t="shared" si="10"/>
        <v>Used</v>
      </c>
      <c r="O12" s="62">
        <f>IFERROR(((SUMIFS(ECL!U:U,ECL!$A:$A,$L12,ECL!$C:$C,$M12,ECL!$D:$D,$N12,ECL!$F:$F,$J12)+SUMIFS(ECL!V:V,ECL!$A:$A,$L12,ECL!$C:$C,$M12,ECL!$D:$D,$N12,ECL!$F:$F,$J12))/(Q12+R12)),"")</f>
        <v>0.85</v>
      </c>
      <c r="P12" s="62">
        <f>IFERROR(((SUMIFS(ECL!S:S,ECL!$A:$A,$L12,ECL!$C:$C,$M12,ECL!$D:$D,$N12,ECL!$F:$F,$J12)+SUMIFS(ECL!T:T,ECL!$A:$A,$L12,ECL!$C:$C,$M12,ECL!$D:$D,$N12,ECL!$F:$F,$J12))/(Q12+R12)),"")</f>
        <v>0.95998540042447833</v>
      </c>
      <c r="Q12" s="61">
        <f>SUMIFS(ECL!O:O,ECL!$A:$A,$L12,ECL!$C:$C,$M12,ECL!$D:$D,$N12,ECL!$F:$F,$J12)</f>
        <v>156929.43</v>
      </c>
      <c r="R12" s="61">
        <f>SUMIFS(ECL!P:P,ECL!$A:$A,$L12,ECL!$C:$C,$M12,ECL!$D:$D,$N12,ECL!$F:$F,$J12)</f>
        <v>7846.4714999999997</v>
      </c>
      <c r="S12" s="61">
        <f>SUMIFS(ECL!Q:Q,ECL!$A:$A,$L12,ECL!$C:$C,$M12,ECL!$D:$D,$N12,ECL!$F:$F,$J12)</f>
        <v>128052.46744239483</v>
      </c>
      <c r="T12" s="61">
        <f>SUMIFS(ECL!R:R,ECL!$A:$A,$L12,ECL!$C:$C,$M12,ECL!$D:$D,$N12,ECL!$F:$F,$J12)</f>
        <v>6402.6233721197423</v>
      </c>
      <c r="U12" s="61">
        <f>IFERROR(SUM(VLOOKUP(C12,'CBIRC param'!A:B,2,0),IF(J12=2,'CBIRC param'!$E$3,IF(J12=3,'CBIRC param'!$H$3,0)))*Q12, R12+S12)</f>
        <v>18831.531600000002</v>
      </c>
      <c r="V12" s="57">
        <f t="shared" si="3"/>
        <v>134455.09081451458</v>
      </c>
    </row>
    <row r="13" spans="1:22">
      <c r="A13" s="56" t="s">
        <v>90</v>
      </c>
      <c r="B13" s="56" t="str">
        <f t="shared" si="0"/>
        <v>Car Loan(Used)_WCD II_S3</v>
      </c>
      <c r="C13" s="55" t="str">
        <f t="shared" si="9"/>
        <v>WCD</v>
      </c>
      <c r="D13" s="55" t="str">
        <f t="shared" si="9"/>
        <v>(10.2) motor vehicles and motorcycles</v>
      </c>
      <c r="E13" s="55" t="str">
        <f t="shared" si="9"/>
        <v>6.2.2 Used Cars</v>
      </c>
      <c r="F13" s="59" t="s">
        <v>78</v>
      </c>
      <c r="G13" s="59" t="s">
        <v>21</v>
      </c>
      <c r="H13" s="66">
        <f>1/'Exchange rate'!$B$7</f>
        <v>1</v>
      </c>
      <c r="I13" s="66">
        <f>1/'Exchange rate'!$B$5</f>
        <v>5.0891000000000002</v>
      </c>
      <c r="J13" s="59">
        <f t="shared" si="5"/>
        <v>3</v>
      </c>
      <c r="K13" s="59" t="str">
        <f t="shared" si="5"/>
        <v>N</v>
      </c>
      <c r="L13" s="55" t="str">
        <f t="shared" si="10"/>
        <v>Car Loan</v>
      </c>
      <c r="M13" s="55" t="str">
        <f t="shared" si="10"/>
        <v>WCD II</v>
      </c>
      <c r="N13" s="55" t="str">
        <f t="shared" si="10"/>
        <v>Used</v>
      </c>
      <c r="O13" s="62">
        <f>IFERROR(((SUMIFS(ECL!U:U,ECL!$A:$A,$L13,ECL!$C:$C,$M13,ECL!$D:$D,$N13,ECL!$F:$F,$J13)+SUMIFS(ECL!V:V,ECL!$A:$A,$L13,ECL!$C:$C,$M13,ECL!$D:$D,$N13,ECL!$F:$F,$J13))/(Q13+R13)),"")</f>
        <v>0.85000000000000009</v>
      </c>
      <c r="P13" s="62">
        <f>IFERROR(((SUMIFS(ECL!S:S,ECL!$A:$A,$L13,ECL!$C:$C,$M13,ECL!$D:$D,$N13,ECL!$F:$F,$J13)+SUMIFS(ECL!T:T,ECL!$A:$A,$L13,ECL!$C:$C,$M13,ECL!$D:$D,$N13,ECL!$F:$F,$J13))/(Q13+R13)),"")</f>
        <v>1</v>
      </c>
      <c r="Q13" s="61">
        <f>SUMIFS(ECL!O:O,ECL!$A:$A,$L13,ECL!$C:$C,$M13,ECL!$D:$D,$N13,ECL!$F:$F,$J13)</f>
        <v>201514.3</v>
      </c>
      <c r="R13" s="61">
        <f>SUMIFS(ECL!P:P,ECL!$A:$A,$L13,ECL!$C:$C,$M13,ECL!$D:$D,$N13,ECL!$F:$F,$J13)</f>
        <v>10075.715</v>
      </c>
      <c r="S13" s="61">
        <f>SUMIFS(ECL!Q:Q,ECL!$A:$A,$L13,ECL!$C:$C,$M13,ECL!$D:$D,$N13,ECL!$F:$F,$J13)</f>
        <v>171287.155</v>
      </c>
      <c r="T13" s="61">
        <f>SUMIFS(ECL!R:R,ECL!$A:$A,$L13,ECL!$C:$C,$M13,ECL!$D:$D,$N13,ECL!$F:$F,$J13)</f>
        <v>8564.3577499999992</v>
      </c>
      <c r="U13" s="61">
        <f>IFERROR(SUM(VLOOKUP(C13,'CBIRC param'!A:B,2,0),IF(J13=2,'CBIRC param'!$E$3,IF(J13=3,'CBIRC param'!$H$3,0)))*Q13, R13+S13)</f>
        <v>70530.00499999999</v>
      </c>
      <c r="V13" s="57">
        <f t="shared" si="3"/>
        <v>179851.51274999999</v>
      </c>
    </row>
    <row r="14" spans="1:22">
      <c r="A14" s="56" t="s">
        <v>91</v>
      </c>
      <c r="B14" s="56" t="str">
        <f t="shared" si="0"/>
        <v>Car Loan(New)_WCD III_S1</v>
      </c>
      <c r="C14" s="56" t="s">
        <v>76</v>
      </c>
      <c r="D14" s="56" t="s">
        <v>72</v>
      </c>
      <c r="E14" s="56" t="s">
        <v>74</v>
      </c>
      <c r="F14" s="59" t="s">
        <v>78</v>
      </c>
      <c r="G14" s="59" t="s">
        <v>21</v>
      </c>
      <c r="H14" s="66">
        <f>1/'Exchange rate'!$B$7</f>
        <v>1</v>
      </c>
      <c r="I14" s="66">
        <f>1/'Exchange rate'!$B$5</f>
        <v>5.0891000000000002</v>
      </c>
      <c r="J14" s="59">
        <f t="shared" si="5"/>
        <v>1</v>
      </c>
      <c r="K14" s="59" t="str">
        <f t="shared" si="5"/>
        <v>N</v>
      </c>
      <c r="L14" s="55" t="s">
        <v>40</v>
      </c>
      <c r="M14" s="56" t="s">
        <v>49</v>
      </c>
      <c r="N14" s="55" t="s">
        <v>62</v>
      </c>
      <c r="O14" s="62" t="str">
        <f>IFERROR(((SUMIFS(ECL!U:U,ECL!$A:$A,$L14,ECL!$C:$C,$M14,ECL!$D:$D,$N14,ECL!$F:$F,$J14)+SUMIFS(ECL!V:V,ECL!$A:$A,$L14,ECL!$C:$C,$M14,ECL!$D:$D,$N14,ECL!$F:$F,$J14))/(Q14+R14)),"")</f>
        <v/>
      </c>
      <c r="P14" s="62" t="str">
        <f>IFERROR(((SUMIFS(ECL!S:S,ECL!$A:$A,$L14,ECL!$C:$C,$M14,ECL!$D:$D,$N14,ECL!$F:$F,$J14)+SUMIFS(ECL!T:T,ECL!$A:$A,$L14,ECL!$C:$C,$M14,ECL!$D:$D,$N14,ECL!$F:$F,$J14))/(Q14+R14)),"")</f>
        <v/>
      </c>
      <c r="Q14" s="61">
        <f>SUMIFS(ECL!O:O,ECL!$A:$A,$L14,ECL!$C:$C,$M14,ECL!$D:$D,$N14,ECL!$F:$F,$J14)</f>
        <v>0</v>
      </c>
      <c r="R14" s="61">
        <f>SUMIFS(ECL!P:P,ECL!$A:$A,$L14,ECL!$C:$C,$M14,ECL!$D:$D,$N14,ECL!$F:$F,$J14)</f>
        <v>0</v>
      </c>
      <c r="S14" s="61">
        <f>SUMIFS(ECL!Q:Q,ECL!$A:$A,$L14,ECL!$C:$C,$M14,ECL!$D:$D,$N14,ECL!$F:$F,$J14)</f>
        <v>0</v>
      </c>
      <c r="T14" s="61">
        <f>SUMIFS(ECL!R:R,ECL!$A:$A,$L14,ECL!$C:$C,$M14,ECL!$D:$D,$N14,ECL!$F:$F,$J14)</f>
        <v>0</v>
      </c>
      <c r="U14" s="61">
        <f>IFERROR(SUM(VLOOKUP(C14,'CBIRC param'!A:B,2,0),IF(J14=2,'CBIRC param'!$E$3,IF(J14=3,'CBIRC param'!$H$3,0)))*Q14, R14+S14)</f>
        <v>0</v>
      </c>
      <c r="V14" s="57">
        <f t="shared" si="3"/>
        <v>0</v>
      </c>
    </row>
    <row r="15" spans="1:22">
      <c r="A15" s="56" t="s">
        <v>95</v>
      </c>
      <c r="B15" s="56" t="str">
        <f t="shared" si="0"/>
        <v>Car Loan(New)_WCD III_S2</v>
      </c>
      <c r="C15" s="55" t="str">
        <f t="shared" ref="C15:E16" si="11">C14</f>
        <v>WCD</v>
      </c>
      <c r="D15" s="55" t="str">
        <f t="shared" si="11"/>
        <v>(10.2) motor vehicles and motorcycles</v>
      </c>
      <c r="E15" s="55" t="str">
        <f t="shared" si="11"/>
        <v>6.2.1 New Cars</v>
      </c>
      <c r="F15" s="59" t="s">
        <v>78</v>
      </c>
      <c r="G15" s="59" t="s">
        <v>21</v>
      </c>
      <c r="H15" s="66">
        <f>1/'Exchange rate'!$B$7</f>
        <v>1</v>
      </c>
      <c r="I15" s="66">
        <f>1/'Exchange rate'!$B$5</f>
        <v>5.0891000000000002</v>
      </c>
      <c r="J15" s="59">
        <f t="shared" si="5"/>
        <v>2</v>
      </c>
      <c r="K15" s="59" t="str">
        <f t="shared" si="5"/>
        <v>Y</v>
      </c>
      <c r="L15" s="55" t="str">
        <f t="shared" ref="L15:N16" si="12">L14</f>
        <v>Car Loan</v>
      </c>
      <c r="M15" s="55" t="str">
        <f t="shared" si="12"/>
        <v>WCD III</v>
      </c>
      <c r="N15" s="55" t="str">
        <f t="shared" si="12"/>
        <v>New</v>
      </c>
      <c r="O15" s="62" t="str">
        <f>IFERROR(((SUMIFS(ECL!U:U,ECL!$A:$A,$L15,ECL!$C:$C,$M15,ECL!$D:$D,$N15,ECL!$F:$F,$J15)+SUMIFS(ECL!V:V,ECL!$A:$A,$L15,ECL!$C:$C,$M15,ECL!$D:$D,$N15,ECL!$F:$F,$J15))/(Q15+R15)),"")</f>
        <v/>
      </c>
      <c r="P15" s="62" t="str">
        <f>IFERROR(((SUMIFS(ECL!S:S,ECL!$A:$A,$L15,ECL!$C:$C,$M15,ECL!$D:$D,$N15,ECL!$F:$F,$J15)+SUMIFS(ECL!T:T,ECL!$A:$A,$L15,ECL!$C:$C,$M15,ECL!$D:$D,$N15,ECL!$F:$F,$J15))/(Q15+R15)),"")</f>
        <v/>
      </c>
      <c r="Q15" s="61">
        <f>SUMIFS(ECL!O:O,ECL!$A:$A,$L15,ECL!$C:$C,$M15,ECL!$D:$D,$N15,ECL!$F:$F,$J15)</f>
        <v>0</v>
      </c>
      <c r="R15" s="61">
        <f>SUMIFS(ECL!P:P,ECL!$A:$A,$L15,ECL!$C:$C,$M15,ECL!$D:$D,$N15,ECL!$F:$F,$J15)</f>
        <v>0</v>
      </c>
      <c r="S15" s="61">
        <f>SUMIFS(ECL!Q:Q,ECL!$A:$A,$L15,ECL!$C:$C,$M15,ECL!$D:$D,$N15,ECL!$F:$F,$J15)</f>
        <v>0</v>
      </c>
      <c r="T15" s="61">
        <f>SUMIFS(ECL!R:R,ECL!$A:$A,$L15,ECL!$C:$C,$M15,ECL!$D:$D,$N15,ECL!$F:$F,$J15)</f>
        <v>0</v>
      </c>
      <c r="U15" s="61">
        <f>IFERROR(SUM(VLOOKUP(C15,'CBIRC param'!A:B,2,0),IF(J15=2,'CBIRC param'!$E$3,IF(J15=3,'CBIRC param'!$H$3,0)))*Q15, R15+S15)</f>
        <v>0</v>
      </c>
      <c r="V15" s="57">
        <f t="shared" si="3"/>
        <v>0</v>
      </c>
    </row>
    <row r="16" spans="1:22">
      <c r="A16" s="56" t="s">
        <v>96</v>
      </c>
      <c r="B16" s="56" t="str">
        <f t="shared" si="0"/>
        <v>Car Loan(New)_WCD III_S3</v>
      </c>
      <c r="C16" s="55" t="str">
        <f t="shared" si="11"/>
        <v>WCD</v>
      </c>
      <c r="D16" s="55" t="str">
        <f t="shared" si="11"/>
        <v>(10.2) motor vehicles and motorcycles</v>
      </c>
      <c r="E16" s="55" t="str">
        <f t="shared" si="11"/>
        <v>6.2.1 New Cars</v>
      </c>
      <c r="F16" s="59" t="s">
        <v>78</v>
      </c>
      <c r="G16" s="59" t="s">
        <v>21</v>
      </c>
      <c r="H16" s="66">
        <f>1/'Exchange rate'!$B$7</f>
        <v>1</v>
      </c>
      <c r="I16" s="66">
        <f>1/'Exchange rate'!$B$5</f>
        <v>5.0891000000000002</v>
      </c>
      <c r="J16" s="59">
        <f t="shared" si="5"/>
        <v>3</v>
      </c>
      <c r="K16" s="59" t="str">
        <f t="shared" si="5"/>
        <v>N</v>
      </c>
      <c r="L16" s="55" t="str">
        <f t="shared" si="12"/>
        <v>Car Loan</v>
      </c>
      <c r="M16" s="55" t="str">
        <f t="shared" si="12"/>
        <v>WCD III</v>
      </c>
      <c r="N16" s="55" t="str">
        <f t="shared" si="12"/>
        <v>New</v>
      </c>
      <c r="O16" s="62" t="str">
        <f>IFERROR(((SUMIFS(ECL!U:U,ECL!$A:$A,$L16,ECL!$C:$C,$M16,ECL!$D:$D,$N16,ECL!$F:$F,$J16)+SUMIFS(ECL!V:V,ECL!$A:$A,$L16,ECL!$C:$C,$M16,ECL!$D:$D,$N16,ECL!$F:$F,$J16))/(Q16+R16)),"")</f>
        <v/>
      </c>
      <c r="P16" s="62" t="str">
        <f>IFERROR(((SUMIFS(ECL!S:S,ECL!$A:$A,$L16,ECL!$C:$C,$M16,ECL!$D:$D,$N16,ECL!$F:$F,$J16)+SUMIFS(ECL!T:T,ECL!$A:$A,$L16,ECL!$C:$C,$M16,ECL!$D:$D,$N16,ECL!$F:$F,$J16))/(Q16+R16)),"")</f>
        <v/>
      </c>
      <c r="Q16" s="61">
        <f>SUMIFS(ECL!O:O,ECL!$A:$A,$L16,ECL!$C:$C,$M16,ECL!$D:$D,$N16,ECL!$F:$F,$J16)</f>
        <v>0</v>
      </c>
      <c r="R16" s="61">
        <f>SUMIFS(ECL!P:P,ECL!$A:$A,$L16,ECL!$C:$C,$M16,ECL!$D:$D,$N16,ECL!$F:$F,$J16)</f>
        <v>0</v>
      </c>
      <c r="S16" s="61">
        <f>SUMIFS(ECL!Q:Q,ECL!$A:$A,$L16,ECL!$C:$C,$M16,ECL!$D:$D,$N16,ECL!$F:$F,$J16)</f>
        <v>0</v>
      </c>
      <c r="T16" s="61">
        <f>SUMIFS(ECL!R:R,ECL!$A:$A,$L16,ECL!$C:$C,$M16,ECL!$D:$D,$N16,ECL!$F:$F,$J16)</f>
        <v>0</v>
      </c>
      <c r="U16" s="61">
        <f>IFERROR(SUM(VLOOKUP(C16,'CBIRC param'!A:B,2,0),IF(J16=2,'CBIRC param'!$E$3,IF(J16=3,'CBIRC param'!$H$3,0)))*Q16, R16+S16)</f>
        <v>0</v>
      </c>
      <c r="V16" s="57">
        <f t="shared" si="3"/>
        <v>0</v>
      </c>
    </row>
    <row r="17" spans="1:22">
      <c r="A17" s="56" t="s">
        <v>92</v>
      </c>
      <c r="B17" s="56" t="str">
        <f t="shared" si="0"/>
        <v>Car Loan(Used)_WCD III_S1</v>
      </c>
      <c r="C17" s="56" t="s">
        <v>76</v>
      </c>
      <c r="D17" s="56" t="s">
        <v>72</v>
      </c>
      <c r="E17" s="56" t="s">
        <v>73</v>
      </c>
      <c r="F17" s="59" t="s">
        <v>78</v>
      </c>
      <c r="G17" s="59" t="s">
        <v>21</v>
      </c>
      <c r="H17" s="66">
        <f>1/'Exchange rate'!$B$7</f>
        <v>1</v>
      </c>
      <c r="I17" s="66">
        <f>1/'Exchange rate'!$B$5</f>
        <v>5.0891000000000002</v>
      </c>
      <c r="J17" s="59">
        <f t="shared" si="5"/>
        <v>1</v>
      </c>
      <c r="K17" s="59" t="str">
        <f t="shared" si="5"/>
        <v>N</v>
      </c>
      <c r="L17" s="55" t="s">
        <v>40</v>
      </c>
      <c r="M17" s="56" t="s">
        <v>49</v>
      </c>
      <c r="N17" s="55" t="s">
        <v>63</v>
      </c>
      <c r="O17" s="62" t="str">
        <f>IFERROR(((SUMIFS(ECL!U:U,ECL!$A:$A,$L17,ECL!$C:$C,$M17,ECL!$D:$D,$N17,ECL!$F:$F,$J17)+SUMIFS(ECL!V:V,ECL!$A:$A,$L17,ECL!$C:$C,$M17,ECL!$D:$D,$N17,ECL!$F:$F,$J17))/(Q17+R17)),"")</f>
        <v/>
      </c>
      <c r="P17" s="62" t="str">
        <f>IFERROR(((SUMIFS(ECL!S:S,ECL!$A:$A,$L17,ECL!$C:$C,$M17,ECL!$D:$D,$N17,ECL!$F:$F,$J17)+SUMIFS(ECL!T:T,ECL!$A:$A,$L17,ECL!$C:$C,$M17,ECL!$D:$D,$N17,ECL!$F:$F,$J17))/(Q17+R17)),"")</f>
        <v/>
      </c>
      <c r="Q17" s="61">
        <f>SUMIFS(ECL!O:O,ECL!$A:$A,$L17,ECL!$C:$C,$M17,ECL!$D:$D,$N17,ECL!$F:$F,$J17)</f>
        <v>0</v>
      </c>
      <c r="R17" s="61">
        <f>SUMIFS(ECL!P:P,ECL!$A:$A,$L17,ECL!$C:$C,$M17,ECL!$D:$D,$N17,ECL!$F:$F,$J17)</f>
        <v>0</v>
      </c>
      <c r="S17" s="61">
        <f>SUMIFS(ECL!Q:Q,ECL!$A:$A,$L17,ECL!$C:$C,$M17,ECL!$D:$D,$N17,ECL!$F:$F,$J17)</f>
        <v>0</v>
      </c>
      <c r="T17" s="61">
        <f>SUMIFS(ECL!R:R,ECL!$A:$A,$L17,ECL!$C:$C,$M17,ECL!$D:$D,$N17,ECL!$F:$F,$J17)</f>
        <v>0</v>
      </c>
      <c r="U17" s="61">
        <f>IFERROR(SUM(VLOOKUP(C17,'CBIRC param'!A:B,2,0),IF(J17=2,'CBIRC param'!$E$3,IF(J17=3,'CBIRC param'!$H$3,0)))*Q17, R17+S17)</f>
        <v>0</v>
      </c>
      <c r="V17" s="57">
        <f t="shared" si="3"/>
        <v>0</v>
      </c>
    </row>
    <row r="18" spans="1:22">
      <c r="A18" s="56" t="s">
        <v>97</v>
      </c>
      <c r="B18" s="56" t="str">
        <f t="shared" si="0"/>
        <v>Car Loan(Used)_WCD III_S2</v>
      </c>
      <c r="C18" s="55" t="str">
        <f t="shared" ref="C18:E19" si="13">C17</f>
        <v>WCD</v>
      </c>
      <c r="D18" s="55" t="str">
        <f t="shared" si="13"/>
        <v>(10.2) motor vehicles and motorcycles</v>
      </c>
      <c r="E18" s="55" t="str">
        <f t="shared" si="13"/>
        <v>6.2.2 Used Cars</v>
      </c>
      <c r="F18" s="59" t="s">
        <v>78</v>
      </c>
      <c r="G18" s="59" t="s">
        <v>21</v>
      </c>
      <c r="H18" s="66">
        <f>1/'Exchange rate'!$B$7</f>
        <v>1</v>
      </c>
      <c r="I18" s="66">
        <f>1/'Exchange rate'!$B$5</f>
        <v>5.0891000000000002</v>
      </c>
      <c r="J18" s="59">
        <f t="shared" si="5"/>
        <v>2</v>
      </c>
      <c r="K18" s="59" t="str">
        <f t="shared" si="5"/>
        <v>Y</v>
      </c>
      <c r="L18" s="55" t="str">
        <f t="shared" ref="L18:N19" si="14">L17</f>
        <v>Car Loan</v>
      </c>
      <c r="M18" s="55" t="str">
        <f t="shared" si="14"/>
        <v>WCD III</v>
      </c>
      <c r="N18" s="55" t="str">
        <f t="shared" si="14"/>
        <v>Used</v>
      </c>
      <c r="O18" s="62" t="str">
        <f>IFERROR(((SUMIFS(ECL!U:U,ECL!$A:$A,$L18,ECL!$C:$C,$M18,ECL!$D:$D,$N18,ECL!$F:$F,$J18)+SUMIFS(ECL!V:V,ECL!$A:$A,$L18,ECL!$C:$C,$M18,ECL!$D:$D,$N18,ECL!$F:$F,$J18))/(Q18+R18)),"")</f>
        <v/>
      </c>
      <c r="P18" s="62" t="str">
        <f>IFERROR(((SUMIFS(ECL!S:S,ECL!$A:$A,$L18,ECL!$C:$C,$M18,ECL!$D:$D,$N18,ECL!$F:$F,$J18)+SUMIFS(ECL!T:T,ECL!$A:$A,$L18,ECL!$C:$C,$M18,ECL!$D:$D,$N18,ECL!$F:$F,$J18))/(Q18+R18)),"")</f>
        <v/>
      </c>
      <c r="Q18" s="61">
        <f>SUMIFS(ECL!O:O,ECL!$A:$A,$L18,ECL!$C:$C,$M18,ECL!$D:$D,$N18,ECL!$F:$F,$J18)</f>
        <v>0</v>
      </c>
      <c r="R18" s="61">
        <f>SUMIFS(ECL!P:P,ECL!$A:$A,$L18,ECL!$C:$C,$M18,ECL!$D:$D,$N18,ECL!$F:$F,$J18)</f>
        <v>0</v>
      </c>
      <c r="S18" s="61">
        <f>SUMIFS(ECL!Q:Q,ECL!$A:$A,$L18,ECL!$C:$C,$M18,ECL!$D:$D,$N18,ECL!$F:$F,$J18)</f>
        <v>0</v>
      </c>
      <c r="T18" s="61">
        <f>SUMIFS(ECL!R:R,ECL!$A:$A,$L18,ECL!$C:$C,$M18,ECL!$D:$D,$N18,ECL!$F:$F,$J18)</f>
        <v>0</v>
      </c>
      <c r="U18" s="61">
        <f>IFERROR(SUM(VLOOKUP(C18,'CBIRC param'!A:B,2,0),IF(J18=2,'CBIRC param'!$E$3,IF(J18=3,'CBIRC param'!$H$3,0)))*Q18, R18+S18)</f>
        <v>0</v>
      </c>
      <c r="V18" s="57">
        <f t="shared" si="3"/>
        <v>0</v>
      </c>
    </row>
    <row r="19" spans="1:22">
      <c r="A19" s="56" t="s">
        <v>98</v>
      </c>
      <c r="B19" s="56" t="str">
        <f t="shared" si="0"/>
        <v>Car Loan(Used)_WCD III_S3</v>
      </c>
      <c r="C19" s="55" t="str">
        <f t="shared" si="13"/>
        <v>WCD</v>
      </c>
      <c r="D19" s="55" t="str">
        <f t="shared" si="13"/>
        <v>(10.2) motor vehicles and motorcycles</v>
      </c>
      <c r="E19" s="55" t="str">
        <f t="shared" si="13"/>
        <v>6.2.2 Used Cars</v>
      </c>
      <c r="F19" s="59" t="s">
        <v>78</v>
      </c>
      <c r="G19" s="59" t="s">
        <v>21</v>
      </c>
      <c r="H19" s="66">
        <f>1/'Exchange rate'!$B$7</f>
        <v>1</v>
      </c>
      <c r="I19" s="66">
        <f>1/'Exchange rate'!$B$5</f>
        <v>5.0891000000000002</v>
      </c>
      <c r="J19" s="59">
        <f t="shared" si="5"/>
        <v>3</v>
      </c>
      <c r="K19" s="59" t="str">
        <f t="shared" si="5"/>
        <v>N</v>
      </c>
      <c r="L19" s="55" t="str">
        <f t="shared" si="14"/>
        <v>Car Loan</v>
      </c>
      <c r="M19" s="55" t="str">
        <f t="shared" si="14"/>
        <v>WCD III</v>
      </c>
      <c r="N19" s="55" t="str">
        <f t="shared" si="14"/>
        <v>Used</v>
      </c>
      <c r="O19" s="62" t="str">
        <f>IFERROR(((SUMIFS(ECL!U:U,ECL!$A:$A,$L19,ECL!$C:$C,$M19,ECL!$D:$D,$N19,ECL!$F:$F,$J19)+SUMIFS(ECL!V:V,ECL!$A:$A,$L19,ECL!$C:$C,$M19,ECL!$D:$D,$N19,ECL!$F:$F,$J19))/(Q19+R19)),"")</f>
        <v/>
      </c>
      <c r="P19" s="62" t="str">
        <f>IFERROR(((SUMIFS(ECL!S:S,ECL!$A:$A,$L19,ECL!$C:$C,$M19,ECL!$D:$D,$N19,ECL!$F:$F,$J19)+SUMIFS(ECL!T:T,ECL!$A:$A,$L19,ECL!$C:$C,$M19,ECL!$D:$D,$N19,ECL!$F:$F,$J19))/(Q19+R19)),"")</f>
        <v/>
      </c>
      <c r="Q19" s="61">
        <f>SUMIFS(ECL!O:O,ECL!$A:$A,$L19,ECL!$C:$C,$M19,ECL!$D:$D,$N19,ECL!$F:$F,$J19)</f>
        <v>0</v>
      </c>
      <c r="R19" s="61">
        <f>SUMIFS(ECL!P:P,ECL!$A:$A,$L19,ECL!$C:$C,$M19,ECL!$D:$D,$N19,ECL!$F:$F,$J19)</f>
        <v>0</v>
      </c>
      <c r="S19" s="61">
        <f>SUMIFS(ECL!Q:Q,ECL!$A:$A,$L19,ECL!$C:$C,$M19,ECL!$D:$D,$N19,ECL!$F:$F,$J19)</f>
        <v>0</v>
      </c>
      <c r="T19" s="61">
        <f>SUMIFS(ECL!R:R,ECL!$A:$A,$L19,ECL!$C:$C,$M19,ECL!$D:$D,$N19,ECL!$F:$F,$J19)</f>
        <v>0</v>
      </c>
      <c r="U19" s="61">
        <f>IFERROR(SUM(VLOOKUP(C19,'CBIRC param'!A:B,2,0),IF(J19=2,'CBIRC param'!$E$3,IF(J19=3,'CBIRC param'!$H$3,0)))*Q19, R19+S19)</f>
        <v>0</v>
      </c>
      <c r="V19" s="57">
        <f t="shared" si="3"/>
        <v>0</v>
      </c>
    </row>
    <row r="20" spans="1:22">
      <c r="A20" s="56" t="s">
        <v>93</v>
      </c>
      <c r="B20" s="56" t="str">
        <f t="shared" si="0"/>
        <v>Car Loan(New)_WCD IV_S1</v>
      </c>
      <c r="C20" s="56" t="s">
        <v>76</v>
      </c>
      <c r="D20" s="56" t="s">
        <v>72</v>
      </c>
      <c r="E20" s="56" t="s">
        <v>74</v>
      </c>
      <c r="F20" s="59" t="s">
        <v>78</v>
      </c>
      <c r="G20" s="59" t="s">
        <v>21</v>
      </c>
      <c r="H20" s="66">
        <f>1/'Exchange rate'!$B$7</f>
        <v>1</v>
      </c>
      <c r="I20" s="66">
        <f>1/'Exchange rate'!$B$5</f>
        <v>5.0891000000000002</v>
      </c>
      <c r="J20" s="59">
        <f t="shared" si="5"/>
        <v>1</v>
      </c>
      <c r="K20" s="59" t="str">
        <f t="shared" si="5"/>
        <v>N</v>
      </c>
      <c r="L20" s="55" t="s">
        <v>40</v>
      </c>
      <c r="M20" s="56" t="s">
        <v>11</v>
      </c>
      <c r="N20" s="55" t="s">
        <v>62</v>
      </c>
      <c r="O20" s="62">
        <f>IFERROR(((SUMIFS(ECL!U:U,ECL!$A:$A,$L20,ECL!$C:$C,$M20,ECL!$D:$D,$N20,ECL!$F:$F,$J20)+SUMIFS(ECL!V:V,ECL!$A:$A,$L20,ECL!$C:$C,$M20,ECL!$D:$D,$N20,ECL!$F:$F,$J20))/(Q20+R20)),"")</f>
        <v>0.84999999999999987</v>
      </c>
      <c r="P20" s="62">
        <f>IFERROR(((SUMIFS(ECL!S:S,ECL!$A:$A,$L20,ECL!$C:$C,$M20,ECL!$D:$D,$N20,ECL!$F:$F,$J20)+SUMIFS(ECL!T:T,ECL!$A:$A,$L20,ECL!$C:$C,$M20,ECL!$D:$D,$N20,ECL!$F:$F,$J20))/(Q20+R20)),"")</f>
        <v>2.051483350980703E-2</v>
      </c>
      <c r="Q20" s="61">
        <f>SUMIFS(ECL!O:O,ECL!$A:$A,$L20,ECL!$C:$C,$M20,ECL!$D:$D,$N20,ECL!$F:$F,$J20)</f>
        <v>426131179.47000182</v>
      </c>
      <c r="R20" s="61">
        <f>SUMIFS(ECL!P:P,ECL!$A:$A,$L20,ECL!$C:$C,$M20,ECL!$D:$D,$N20,ECL!$F:$F,$J20)</f>
        <v>21306558.973500092</v>
      </c>
      <c r="S20" s="61">
        <f>SUMIFS(ECL!Q:Q,ECL!$A:$A,$L20,ECL!$C:$C,$M20,ECL!$D:$D,$N20,ECL!$F:$F,$J20)</f>
        <v>7430708.6701400671</v>
      </c>
      <c r="T20" s="61">
        <f>SUMIFS(ECL!R:R,ECL!$A:$A,$L20,ECL!$C:$C,$M20,ECL!$D:$D,$N20,ECL!$F:$F,$J20)</f>
        <v>371535.43350700336</v>
      </c>
      <c r="U20" s="61">
        <f>IFERROR(SUM(VLOOKUP(C20,'CBIRC param'!A:B,2,0),IF(J20=2,'CBIRC param'!$E$3,IF(J20=3,'CBIRC param'!$H$3,0)))*Q20, R20+S20)</f>
        <v>42613117.947000183</v>
      </c>
      <c r="V20" s="57">
        <f t="shared" si="3"/>
        <v>42613117.947000183</v>
      </c>
    </row>
    <row r="21" spans="1:22">
      <c r="A21" s="56" t="s">
        <v>99</v>
      </c>
      <c r="B21" s="56" t="str">
        <f t="shared" si="0"/>
        <v>Car Loan(New)_WCD IV_S2</v>
      </c>
      <c r="C21" s="55" t="str">
        <f t="shared" ref="C21:E22" si="15">C20</f>
        <v>WCD</v>
      </c>
      <c r="D21" s="55" t="str">
        <f t="shared" si="15"/>
        <v>(10.2) motor vehicles and motorcycles</v>
      </c>
      <c r="E21" s="55" t="str">
        <f t="shared" si="15"/>
        <v>6.2.1 New Cars</v>
      </c>
      <c r="F21" s="59" t="s">
        <v>78</v>
      </c>
      <c r="G21" s="59" t="s">
        <v>21</v>
      </c>
      <c r="H21" s="66">
        <f>1/'Exchange rate'!$B$7</f>
        <v>1</v>
      </c>
      <c r="I21" s="66">
        <f>1/'Exchange rate'!$B$5</f>
        <v>5.0891000000000002</v>
      </c>
      <c r="J21" s="59">
        <f t="shared" si="5"/>
        <v>2</v>
      </c>
      <c r="K21" s="59" t="str">
        <f t="shared" si="5"/>
        <v>Y</v>
      </c>
      <c r="L21" s="55" t="str">
        <f t="shared" ref="L21:N22" si="16">L20</f>
        <v>Car Loan</v>
      </c>
      <c r="M21" s="55" t="str">
        <f t="shared" si="16"/>
        <v>WCD IV</v>
      </c>
      <c r="N21" s="55" t="str">
        <f t="shared" si="16"/>
        <v>New</v>
      </c>
      <c r="O21" s="62">
        <f>IFERROR(((SUMIFS(ECL!U:U,ECL!$A:$A,$L21,ECL!$C:$C,$M21,ECL!$D:$D,$N21,ECL!$F:$F,$J21)+SUMIFS(ECL!V:V,ECL!$A:$A,$L21,ECL!$C:$C,$M21,ECL!$D:$D,$N21,ECL!$F:$F,$J21))/(Q21+R21)),"")</f>
        <v>0.85</v>
      </c>
      <c r="P21" s="62">
        <f>IFERROR(((SUMIFS(ECL!S:S,ECL!$A:$A,$L21,ECL!$C:$C,$M21,ECL!$D:$D,$N21,ECL!$F:$F,$J21)+SUMIFS(ECL!T:T,ECL!$A:$A,$L21,ECL!$C:$C,$M21,ECL!$D:$D,$N21,ECL!$F:$F,$J21))/(Q21+R21)),"")</f>
        <v>5.9199940720130524E-2</v>
      </c>
      <c r="Q21" s="61">
        <f>SUMIFS(ECL!O:O,ECL!$A:$A,$L21,ECL!$C:$C,$M21,ECL!$D:$D,$N21,ECL!$F:$F,$J21)</f>
        <v>206098.47</v>
      </c>
      <c r="R21" s="61">
        <f>SUMIFS(ECL!P:P,ECL!$A:$A,$L21,ECL!$C:$C,$M21,ECL!$D:$D,$N21,ECL!$F:$F,$J21)</f>
        <v>10304.923500000001</v>
      </c>
      <c r="S21" s="61">
        <f>SUMIFS(ECL!Q:Q,ECL!$A:$A,$L21,ECL!$C:$C,$M21,ECL!$D:$D,$N21,ECL!$F:$F,$J21)</f>
        <v>10370.864625533159</v>
      </c>
      <c r="T21" s="61">
        <f>SUMIFS(ECL!R:R,ECL!$A:$A,$L21,ECL!$C:$C,$M21,ECL!$D:$D,$N21,ECL!$F:$F,$J21)</f>
        <v>518.54323127665793</v>
      </c>
      <c r="U21" s="61">
        <f>IFERROR(SUM(VLOOKUP(C21,'CBIRC param'!A:B,2,0),IF(J21=2,'CBIRC param'!$E$3,IF(J21=3,'CBIRC param'!$H$3,0)))*Q21, R21+S21)</f>
        <v>24731.816400000003</v>
      </c>
      <c r="V21" s="57">
        <f t="shared" si="3"/>
        <v>24731.816400000003</v>
      </c>
    </row>
    <row r="22" spans="1:22">
      <c r="A22" s="56" t="s">
        <v>100</v>
      </c>
      <c r="B22" s="56" t="str">
        <f t="shared" si="0"/>
        <v>Car Loan(New)_WCD IV_S3</v>
      </c>
      <c r="C22" s="55" t="str">
        <f t="shared" si="15"/>
        <v>WCD</v>
      </c>
      <c r="D22" s="55" t="str">
        <f t="shared" si="15"/>
        <v>(10.2) motor vehicles and motorcycles</v>
      </c>
      <c r="E22" s="55" t="str">
        <f t="shared" si="15"/>
        <v>6.2.1 New Cars</v>
      </c>
      <c r="F22" s="59" t="s">
        <v>78</v>
      </c>
      <c r="G22" s="59" t="s">
        <v>21</v>
      </c>
      <c r="H22" s="66">
        <f>1/'Exchange rate'!$B$7</f>
        <v>1</v>
      </c>
      <c r="I22" s="66">
        <f>1/'Exchange rate'!$B$5</f>
        <v>5.0891000000000002</v>
      </c>
      <c r="J22" s="59">
        <f t="shared" si="5"/>
        <v>3</v>
      </c>
      <c r="K22" s="59" t="str">
        <f t="shared" si="5"/>
        <v>N</v>
      </c>
      <c r="L22" s="55" t="str">
        <f t="shared" si="16"/>
        <v>Car Loan</v>
      </c>
      <c r="M22" s="55" t="str">
        <f t="shared" si="16"/>
        <v>WCD IV</v>
      </c>
      <c r="N22" s="55" t="str">
        <f t="shared" si="16"/>
        <v>New</v>
      </c>
      <c r="O22" s="62" t="str">
        <f>IFERROR(((SUMIFS(ECL!U:U,ECL!$A:$A,$L22,ECL!$C:$C,$M22,ECL!$D:$D,$N22,ECL!$F:$F,$J22)+SUMIFS(ECL!V:V,ECL!$A:$A,$L22,ECL!$C:$C,$M22,ECL!$D:$D,$N22,ECL!$F:$F,$J22))/(Q22+R22)),"")</f>
        <v/>
      </c>
      <c r="P22" s="62" t="str">
        <f>IFERROR(((SUMIFS(ECL!S:S,ECL!$A:$A,$L22,ECL!$C:$C,$M22,ECL!$D:$D,$N22,ECL!$F:$F,$J22)+SUMIFS(ECL!T:T,ECL!$A:$A,$L22,ECL!$C:$C,$M22,ECL!$D:$D,$N22,ECL!$F:$F,$J22))/(Q22+R22)),"")</f>
        <v/>
      </c>
      <c r="Q22" s="61">
        <f>SUMIFS(ECL!O:O,ECL!$A:$A,$L22,ECL!$C:$C,$M22,ECL!$D:$D,$N22,ECL!$F:$F,$J22)</f>
        <v>0</v>
      </c>
      <c r="R22" s="61">
        <f>SUMIFS(ECL!P:P,ECL!$A:$A,$L22,ECL!$C:$C,$M22,ECL!$D:$D,$N22,ECL!$F:$F,$J22)</f>
        <v>0</v>
      </c>
      <c r="S22" s="61">
        <f>SUMIFS(ECL!Q:Q,ECL!$A:$A,$L22,ECL!$C:$C,$M22,ECL!$D:$D,$N22,ECL!$F:$F,$J22)</f>
        <v>0</v>
      </c>
      <c r="T22" s="61">
        <f>SUMIFS(ECL!R:R,ECL!$A:$A,$L22,ECL!$C:$C,$M22,ECL!$D:$D,$N22,ECL!$F:$F,$J22)</f>
        <v>0</v>
      </c>
      <c r="U22" s="61">
        <f>IFERROR(SUM(VLOOKUP(C22,'CBIRC param'!A:B,2,0),IF(J22=2,'CBIRC param'!$E$3,IF(J22=3,'CBIRC param'!$H$3,0)))*Q22, R22+S22)</f>
        <v>0</v>
      </c>
      <c r="V22" s="57">
        <f t="shared" si="3"/>
        <v>0</v>
      </c>
    </row>
    <row r="23" spans="1:22">
      <c r="A23" s="56" t="s">
        <v>94</v>
      </c>
      <c r="B23" s="56" t="str">
        <f t="shared" si="0"/>
        <v>Car Loan(Used)_WCD IV_S1</v>
      </c>
      <c r="C23" s="56" t="s">
        <v>76</v>
      </c>
      <c r="D23" s="56" t="s">
        <v>72</v>
      </c>
      <c r="E23" s="56" t="s">
        <v>73</v>
      </c>
      <c r="F23" s="59" t="s">
        <v>78</v>
      </c>
      <c r="G23" s="59" t="s">
        <v>21</v>
      </c>
      <c r="H23" s="66">
        <f>1/'Exchange rate'!$B$7</f>
        <v>1</v>
      </c>
      <c r="I23" s="66">
        <f>1/'Exchange rate'!$B$5</f>
        <v>5.0891000000000002</v>
      </c>
      <c r="J23" s="59">
        <f t="shared" si="5"/>
        <v>1</v>
      </c>
      <c r="K23" s="59" t="str">
        <f t="shared" si="5"/>
        <v>N</v>
      </c>
      <c r="L23" s="55" t="s">
        <v>40</v>
      </c>
      <c r="M23" s="56" t="s">
        <v>11</v>
      </c>
      <c r="N23" s="55" t="s">
        <v>63</v>
      </c>
      <c r="O23" s="62">
        <f>IFERROR(((SUMIFS(ECL!U:U,ECL!$A:$A,$L23,ECL!$C:$C,$M23,ECL!$D:$D,$N23,ECL!$F:$F,$J23)+SUMIFS(ECL!V:V,ECL!$A:$A,$L23,ECL!$C:$C,$M23,ECL!$D:$D,$N23,ECL!$F:$F,$J23))/(Q23+R23)),"")</f>
        <v>0.84999999999999987</v>
      </c>
      <c r="P23" s="62">
        <f>IFERROR(((SUMIFS(ECL!S:S,ECL!$A:$A,$L23,ECL!$C:$C,$M23,ECL!$D:$D,$N23,ECL!$F:$F,$J23)+SUMIFS(ECL!T:T,ECL!$A:$A,$L23,ECL!$C:$C,$M23,ECL!$D:$D,$N23,ECL!$F:$F,$J23))/(Q23+R23)),"")</f>
        <v>2.051483350980703E-2</v>
      </c>
      <c r="Q23" s="61">
        <f>SUMIFS(ECL!O:O,ECL!$A:$A,$L23,ECL!$C:$C,$M23,ECL!$D:$D,$N23,ECL!$F:$F,$J23)</f>
        <v>426131179.47000182</v>
      </c>
      <c r="R23" s="61">
        <f>SUMIFS(ECL!P:P,ECL!$A:$A,$L23,ECL!$C:$C,$M23,ECL!$D:$D,$N23,ECL!$F:$F,$J23)</f>
        <v>21306558.973500092</v>
      </c>
      <c r="S23" s="61">
        <f>SUMIFS(ECL!Q:Q,ECL!$A:$A,$L23,ECL!$C:$C,$M23,ECL!$D:$D,$N23,ECL!$F:$F,$J23)</f>
        <v>7430708.6701400671</v>
      </c>
      <c r="T23" s="61">
        <f>SUMIFS(ECL!R:R,ECL!$A:$A,$L23,ECL!$C:$C,$M23,ECL!$D:$D,$N23,ECL!$F:$F,$J23)</f>
        <v>371535.43350700336</v>
      </c>
      <c r="U23" s="61">
        <f>IFERROR(SUM(VLOOKUP(C23,'CBIRC param'!A:B,2,0),IF(J23=2,'CBIRC param'!$E$3,IF(J23=3,'CBIRC param'!$H$3,0)))*Q23, R23+S23)</f>
        <v>42613117.947000183</v>
      </c>
      <c r="V23" s="57">
        <f t="shared" si="3"/>
        <v>42613117.947000183</v>
      </c>
    </row>
    <row r="24" spans="1:22">
      <c r="A24" s="56" t="s">
        <v>101</v>
      </c>
      <c r="B24" s="56" t="str">
        <f t="shared" si="0"/>
        <v>Car Loan(Used)_WCD IV_S2</v>
      </c>
      <c r="C24" s="55" t="str">
        <f t="shared" ref="C24:E25" si="17">C23</f>
        <v>WCD</v>
      </c>
      <c r="D24" s="55" t="str">
        <f t="shared" si="17"/>
        <v>(10.2) motor vehicles and motorcycles</v>
      </c>
      <c r="E24" s="55" t="str">
        <f t="shared" si="17"/>
        <v>6.2.2 Used Cars</v>
      </c>
      <c r="F24" s="59" t="s">
        <v>78</v>
      </c>
      <c r="G24" s="59" t="s">
        <v>21</v>
      </c>
      <c r="H24" s="66">
        <f>1/'Exchange rate'!$B$7</f>
        <v>1</v>
      </c>
      <c r="I24" s="66">
        <f>1/'Exchange rate'!$B$5</f>
        <v>5.0891000000000002</v>
      </c>
      <c r="J24" s="59">
        <f t="shared" si="5"/>
        <v>2</v>
      </c>
      <c r="K24" s="59" t="str">
        <f t="shared" si="5"/>
        <v>Y</v>
      </c>
      <c r="L24" s="55" t="str">
        <f t="shared" ref="L24:N25" si="18">L23</f>
        <v>Car Loan</v>
      </c>
      <c r="M24" s="55" t="str">
        <f t="shared" si="18"/>
        <v>WCD IV</v>
      </c>
      <c r="N24" s="55" t="str">
        <f t="shared" si="18"/>
        <v>Used</v>
      </c>
      <c r="O24" s="62">
        <f>IFERROR(((SUMIFS(ECL!U:U,ECL!$A:$A,$L24,ECL!$C:$C,$M24,ECL!$D:$D,$N24,ECL!$F:$F,$J24)+SUMIFS(ECL!V:V,ECL!$A:$A,$L24,ECL!$C:$C,$M24,ECL!$D:$D,$N24,ECL!$F:$F,$J24))/(Q24+R24)),"")</f>
        <v>0.85</v>
      </c>
      <c r="P24" s="62">
        <f>IFERROR(((SUMIFS(ECL!S:S,ECL!$A:$A,$L24,ECL!$C:$C,$M24,ECL!$D:$D,$N24,ECL!$F:$F,$J24)+SUMIFS(ECL!T:T,ECL!$A:$A,$L24,ECL!$C:$C,$M24,ECL!$D:$D,$N24,ECL!$F:$F,$J24))/(Q24+R24)),"")</f>
        <v>5.9199940720130524E-2</v>
      </c>
      <c r="Q24" s="61">
        <f>SUMIFS(ECL!O:O,ECL!$A:$A,$L24,ECL!$C:$C,$M24,ECL!$D:$D,$N24,ECL!$F:$F,$J24)</f>
        <v>206098.47</v>
      </c>
      <c r="R24" s="61">
        <f>SUMIFS(ECL!P:P,ECL!$A:$A,$L24,ECL!$C:$C,$M24,ECL!$D:$D,$N24,ECL!$F:$F,$J24)</f>
        <v>10304.923500000001</v>
      </c>
      <c r="S24" s="61">
        <f>SUMIFS(ECL!Q:Q,ECL!$A:$A,$L24,ECL!$C:$C,$M24,ECL!$D:$D,$N24,ECL!$F:$F,$J24)</f>
        <v>10370.864625533159</v>
      </c>
      <c r="T24" s="61">
        <f>SUMIFS(ECL!R:R,ECL!$A:$A,$L24,ECL!$C:$C,$M24,ECL!$D:$D,$N24,ECL!$F:$F,$J24)</f>
        <v>518.54323127665793</v>
      </c>
      <c r="U24" s="61">
        <f>IFERROR(SUM(VLOOKUP(C24,'CBIRC param'!A:B,2,0),IF(J24=2,'CBIRC param'!$E$3,IF(J24=3,'CBIRC param'!$H$3,0)))*Q24, R24+S24)</f>
        <v>24731.816400000003</v>
      </c>
      <c r="V24" s="57">
        <f t="shared" si="3"/>
        <v>24731.816400000003</v>
      </c>
    </row>
    <row r="25" spans="1:22">
      <c r="A25" s="56" t="s">
        <v>102</v>
      </c>
      <c r="B25" s="56" t="str">
        <f t="shared" si="0"/>
        <v>Car Loan(Used)_WCD IV_S3</v>
      </c>
      <c r="C25" s="55" t="str">
        <f t="shared" si="17"/>
        <v>WCD</v>
      </c>
      <c r="D25" s="55" t="str">
        <f t="shared" si="17"/>
        <v>(10.2) motor vehicles and motorcycles</v>
      </c>
      <c r="E25" s="55" t="str">
        <f t="shared" si="17"/>
        <v>6.2.2 Used Cars</v>
      </c>
      <c r="F25" s="59" t="s">
        <v>78</v>
      </c>
      <c r="G25" s="59" t="s">
        <v>21</v>
      </c>
      <c r="H25" s="66">
        <f>1/'Exchange rate'!$B$7</f>
        <v>1</v>
      </c>
      <c r="I25" s="66">
        <f>1/'Exchange rate'!$B$5</f>
        <v>5.0891000000000002</v>
      </c>
      <c r="J25" s="59">
        <f t="shared" si="5"/>
        <v>3</v>
      </c>
      <c r="K25" s="59" t="str">
        <f t="shared" si="5"/>
        <v>N</v>
      </c>
      <c r="L25" s="55" t="str">
        <f t="shared" si="18"/>
        <v>Car Loan</v>
      </c>
      <c r="M25" s="55" t="str">
        <f t="shared" si="18"/>
        <v>WCD IV</v>
      </c>
      <c r="N25" s="55" t="str">
        <f t="shared" si="18"/>
        <v>Used</v>
      </c>
      <c r="O25" s="62" t="str">
        <f>IFERROR(((SUMIFS(ECL!U:U,ECL!$A:$A,$L25,ECL!$C:$C,$M25,ECL!$D:$D,$N25,ECL!$F:$F,$J25)+SUMIFS(ECL!V:V,ECL!$A:$A,$L25,ECL!$C:$C,$M25,ECL!$D:$D,$N25,ECL!$F:$F,$J25))/(Q25+R25)),"")</f>
        <v/>
      </c>
      <c r="P25" s="62" t="str">
        <f>IFERROR(((SUMIFS(ECL!S:S,ECL!$A:$A,$L25,ECL!$C:$C,$M25,ECL!$D:$D,$N25,ECL!$F:$F,$J25)+SUMIFS(ECL!T:T,ECL!$A:$A,$L25,ECL!$C:$C,$M25,ECL!$D:$D,$N25,ECL!$F:$F,$J25))/(Q25+R25)),"")</f>
        <v/>
      </c>
      <c r="Q25" s="61">
        <f>SUMIFS(ECL!O:O,ECL!$A:$A,$L25,ECL!$C:$C,$M25,ECL!$D:$D,$N25,ECL!$F:$F,$J25)</f>
        <v>0</v>
      </c>
      <c r="R25" s="61">
        <f>SUMIFS(ECL!P:P,ECL!$A:$A,$L25,ECL!$C:$C,$M25,ECL!$D:$D,$N25,ECL!$F:$F,$J25)</f>
        <v>0</v>
      </c>
      <c r="S25" s="61">
        <f>SUMIFS(ECL!Q:Q,ECL!$A:$A,$L25,ECL!$C:$C,$M25,ECL!$D:$D,$N25,ECL!$F:$F,$J25)</f>
        <v>0</v>
      </c>
      <c r="T25" s="61">
        <f>SUMIFS(ECL!R:R,ECL!$A:$A,$L25,ECL!$C:$C,$M25,ECL!$D:$D,$N25,ECL!$F:$F,$J25)</f>
        <v>0</v>
      </c>
      <c r="U25" s="61">
        <f>IFERROR(SUM(VLOOKUP(C25,'CBIRC param'!A:B,2,0),IF(J25=2,'CBIRC param'!$E$3,IF(J25=3,'CBIRC param'!$H$3,0)))*Q25, R25+S25)</f>
        <v>0</v>
      </c>
      <c r="V25" s="57">
        <f t="shared" si="3"/>
        <v>0</v>
      </c>
    </row>
    <row r="26" spans="1:22">
      <c r="A26" s="56" t="s">
        <v>103</v>
      </c>
      <c r="B26" s="56" t="str">
        <f t="shared" si="0"/>
        <v>YIXIN_S1</v>
      </c>
      <c r="C26" s="56" t="s">
        <v>12</v>
      </c>
      <c r="D26" s="56" t="s">
        <v>72</v>
      </c>
      <c r="E26" s="56" t="s">
        <v>75</v>
      </c>
      <c r="F26" s="59" t="s">
        <v>78</v>
      </c>
      <c r="G26" s="59" t="s">
        <v>21</v>
      </c>
      <c r="H26" s="66">
        <f>1/'Exchange rate'!$B$7</f>
        <v>1</v>
      </c>
      <c r="I26" s="66">
        <f>1/'Exchange rate'!$B$5</f>
        <v>5.0891000000000002</v>
      </c>
      <c r="J26" s="59">
        <f t="shared" si="5"/>
        <v>1</v>
      </c>
      <c r="K26" s="59" t="str">
        <f t="shared" si="5"/>
        <v>N</v>
      </c>
      <c r="L26" s="55" t="s">
        <v>40</v>
      </c>
      <c r="M26" s="56" t="s">
        <v>12</v>
      </c>
      <c r="N26" s="56" t="str">
        <f>""</f>
        <v/>
      </c>
      <c r="O26" s="62">
        <f>IFERROR(((SUMIFS(ECL!U:U,ECL!$A:$A,$L26,ECL!$C:$C,$M26,ECL!$D:$D,$N26,ECL!$F:$F,$J26)+SUMIFS(ECL!V:V,ECL!$A:$A,$L26,ECL!$C:$C,$M26,ECL!$D:$D,$N26,ECL!$F:$F,$J26))/(Q26+R26)),"")</f>
        <v>0.85</v>
      </c>
      <c r="P26" s="62">
        <f>IFERROR(((SUMIFS(ECL!S:S,ECL!$A:$A,$L26,ECL!$C:$C,$M26,ECL!$D:$D,$N26,ECL!$F:$F,$J26)+SUMIFS(ECL!T:T,ECL!$A:$A,$L26,ECL!$C:$C,$M26,ECL!$D:$D,$N26,ECL!$F:$F,$J26))/(Q26+R26)),"")</f>
        <v>3.1494290229205253E-2</v>
      </c>
      <c r="Q26" s="61">
        <f>SUMIFS(ECL!O:O,ECL!$A:$A,$L26,ECL!$C:$C,$M26,ECL!$D:$D,$N26,ECL!$F:$F,$J26)</f>
        <v>815465344.99000108</v>
      </c>
      <c r="R26" s="61">
        <f>SUMIFS(ECL!P:P,ECL!$A:$A,$L26,ECL!$C:$C,$M26,ECL!$D:$D,$N26,ECL!$F:$F,$J26)</f>
        <v>40773267.249500059</v>
      </c>
      <c r="S26" s="61">
        <f>SUMIFS(ECL!Q:Q,ECL!$A:$A,$L26,ECL!$C:$C,$M26,ECL!$D:$D,$N26,ECL!$F:$F,$J26)</f>
        <v>21830126.909927968</v>
      </c>
      <c r="T26" s="61">
        <f>SUMIFS(ECL!R:R,ECL!$A:$A,$L26,ECL!$C:$C,$M26,ECL!$D:$D,$N26,ECL!$F:$F,$J26)</f>
        <v>1091506.3454963986</v>
      </c>
      <c r="U26" s="61">
        <f>IFERROR(SUM(VLOOKUP(C26,'CBIRC param'!A:B,2,0),IF(J26=2,'CBIRC param'!$E$3,IF(J26=3,'CBIRC param'!$H$3,0)))*Q26, R26+S26)</f>
        <v>81546534.499000117</v>
      </c>
      <c r="V26" s="57">
        <f t="shared" si="3"/>
        <v>81546534.499000117</v>
      </c>
    </row>
    <row r="27" spans="1:22">
      <c r="A27" s="56" t="s">
        <v>104</v>
      </c>
      <c r="B27" s="56" t="str">
        <f t="shared" si="0"/>
        <v>YIXIN_S2</v>
      </c>
      <c r="C27" s="55" t="str">
        <f t="shared" ref="C27:E28" si="19">C26</f>
        <v>Yixin</v>
      </c>
      <c r="D27" s="55" t="str">
        <f t="shared" si="19"/>
        <v>(10.2) motor vehicles and motorcycles</v>
      </c>
      <c r="E27" s="55" t="str">
        <f t="shared" si="19"/>
        <v>6.5 Other Retail Loan 1 14</v>
      </c>
      <c r="F27" s="59" t="s">
        <v>78</v>
      </c>
      <c r="G27" s="59" t="s">
        <v>21</v>
      </c>
      <c r="H27" s="66">
        <f>1/'Exchange rate'!$B$7</f>
        <v>1</v>
      </c>
      <c r="I27" s="66">
        <f>1/'Exchange rate'!$B$5</f>
        <v>5.0891000000000002</v>
      </c>
      <c r="J27" s="59">
        <f t="shared" si="5"/>
        <v>2</v>
      </c>
      <c r="K27" s="59" t="str">
        <f t="shared" si="5"/>
        <v>Y</v>
      </c>
      <c r="L27" s="55" t="str">
        <f>L26</f>
        <v>Car Loan</v>
      </c>
      <c r="M27" s="55" t="str">
        <f>M26</f>
        <v>Yixin</v>
      </c>
      <c r="N27" s="56" t="str">
        <f>""</f>
        <v/>
      </c>
      <c r="O27" s="62">
        <f>IFERROR(((SUMIFS(ECL!U:U,ECL!$A:$A,$L27,ECL!$C:$C,$M27,ECL!$D:$D,$N27,ECL!$F:$F,$J27)+SUMIFS(ECL!V:V,ECL!$A:$A,$L27,ECL!$C:$C,$M27,ECL!$D:$D,$N27,ECL!$F:$F,$J27))/(Q27+R27)),"")</f>
        <v>0.85000000000000009</v>
      </c>
      <c r="P27" s="62">
        <f>IFERROR(((SUMIFS(ECL!S:S,ECL!$A:$A,$L27,ECL!$C:$C,$M27,ECL!$D:$D,$N27,ECL!$F:$F,$J27)+SUMIFS(ECL!T:T,ECL!$A:$A,$L27,ECL!$C:$C,$M27,ECL!$D:$D,$N27,ECL!$F:$F,$J27))/(Q27+R27)),"")</f>
        <v>9.8840931499704562E-2</v>
      </c>
      <c r="Q27" s="61">
        <f>SUMIFS(ECL!O:O,ECL!$A:$A,$L27,ECL!$C:$C,$M27,ECL!$D:$D,$N27,ECL!$F:$F,$J27)</f>
        <v>619760.35</v>
      </c>
      <c r="R27" s="61">
        <f>SUMIFS(ECL!P:P,ECL!$A:$A,$L27,ECL!$C:$C,$M27,ECL!$D:$D,$N27,ECL!$F:$F,$J27)</f>
        <v>30988.017500000002</v>
      </c>
      <c r="S27" s="61">
        <f>SUMIFS(ECL!Q:Q,ECL!$A:$A,$L27,ECL!$C:$C,$M27,ECL!$D:$D,$N27,ECL!$F:$F,$J27)</f>
        <v>52069.036755495479</v>
      </c>
      <c r="T27" s="61">
        <f>SUMIFS(ECL!R:R,ECL!$A:$A,$L27,ECL!$C:$C,$M27,ECL!$D:$D,$N27,ECL!$F:$F,$J27)</f>
        <v>2603.451837774774</v>
      </c>
      <c r="U27" s="61">
        <f>IFERROR(SUM(VLOOKUP(C27,'CBIRC param'!A:B,2,0),IF(J27=2,'CBIRC param'!$E$3,IF(J27=3,'CBIRC param'!$H$3,0)))*Q27, R27+S27)</f>
        <v>74371.241999999998</v>
      </c>
      <c r="V27" s="57">
        <f t="shared" si="3"/>
        <v>74371.241999999998</v>
      </c>
    </row>
    <row r="28" spans="1:22">
      <c r="A28" s="56" t="s">
        <v>105</v>
      </c>
      <c r="B28" s="56" t="str">
        <f t="shared" si="0"/>
        <v>YIXIN_S3</v>
      </c>
      <c r="C28" s="55" t="str">
        <f t="shared" si="19"/>
        <v>Yixin</v>
      </c>
      <c r="D28" s="55" t="str">
        <f t="shared" si="19"/>
        <v>(10.2) motor vehicles and motorcycles</v>
      </c>
      <c r="E28" s="55" t="str">
        <f t="shared" si="19"/>
        <v>6.5 Other Retail Loan 1 14</v>
      </c>
      <c r="F28" s="59" t="s">
        <v>78</v>
      </c>
      <c r="G28" s="59" t="s">
        <v>21</v>
      </c>
      <c r="H28" s="66">
        <f>1/'Exchange rate'!$B$7</f>
        <v>1</v>
      </c>
      <c r="I28" s="66">
        <f>1/'Exchange rate'!$B$5</f>
        <v>5.0891000000000002</v>
      </c>
      <c r="J28" s="59">
        <f>J25</f>
        <v>3</v>
      </c>
      <c r="K28" s="59" t="str">
        <f t="shared" ref="K28:K37" si="20">K25</f>
        <v>N</v>
      </c>
      <c r="L28" s="55" t="str">
        <f>L27</f>
        <v>Car Loan</v>
      </c>
      <c r="M28" s="55" t="str">
        <f>M27</f>
        <v>Yixin</v>
      </c>
      <c r="N28" s="56" t="str">
        <f>""</f>
        <v/>
      </c>
      <c r="O28" s="62" t="str">
        <f>IFERROR(((SUMIFS(ECL!U:U,ECL!$A:$A,$L28,ECL!$C:$C,$M28,ECL!$D:$D,$N28,ECL!$F:$F,$J28)+SUMIFS(ECL!V:V,ECL!$A:$A,$L28,ECL!$C:$C,$M28,ECL!$D:$D,$N28,ECL!$F:$F,$J28))/(Q28+R28)),"")</f>
        <v/>
      </c>
      <c r="P28" s="62" t="str">
        <f>IFERROR(((SUMIFS(ECL!S:S,ECL!$A:$A,$L28,ECL!$C:$C,$M28,ECL!$D:$D,$N28,ECL!$F:$F,$J28)+SUMIFS(ECL!T:T,ECL!$A:$A,$L28,ECL!$C:$C,$M28,ECL!$D:$D,$N28,ECL!$F:$F,$J28))/(Q28+R28)),"")</f>
        <v/>
      </c>
      <c r="Q28" s="61">
        <f>SUMIFS(ECL!O:O,ECL!$A:$A,$L28,ECL!$C:$C,$M28,ECL!$D:$D,$N28,ECL!$F:$F,$J28)</f>
        <v>0</v>
      </c>
      <c r="R28" s="61">
        <f>SUMIFS(ECL!P:P,ECL!$A:$A,$L28,ECL!$C:$C,$M28,ECL!$D:$D,$N28,ECL!$F:$F,$J28)</f>
        <v>0</v>
      </c>
      <c r="S28" s="61">
        <f>SUMIFS(ECL!Q:Q,ECL!$A:$A,$L28,ECL!$C:$C,$M28,ECL!$D:$D,$N28,ECL!$F:$F,$J28)</f>
        <v>0</v>
      </c>
      <c r="T28" s="61">
        <f>SUMIFS(ECL!R:R,ECL!$A:$A,$L28,ECL!$C:$C,$M28,ECL!$D:$D,$N28,ECL!$F:$F,$J28)</f>
        <v>0</v>
      </c>
      <c r="U28" s="61">
        <f>IFERROR(SUM(VLOOKUP(C28,'CBIRC param'!A:B,2,0),IF(J28=2,'CBIRC param'!$E$3,IF(J28=3,'CBIRC param'!$H$3,0)))*Q28, R28+S28)</f>
        <v>0</v>
      </c>
      <c r="V28" s="57">
        <f t="shared" si="3"/>
        <v>0</v>
      </c>
    </row>
    <row r="29" spans="1:22">
      <c r="A29" s="56" t="s">
        <v>106</v>
      </c>
      <c r="B29" s="56" t="str">
        <f t="shared" si="0"/>
        <v>Personal Loan_S1</v>
      </c>
      <c r="C29" s="56" t="s">
        <v>50</v>
      </c>
      <c r="D29" s="56" t="s">
        <v>70</v>
      </c>
      <c r="E29" s="56" t="s">
        <v>71</v>
      </c>
      <c r="F29" s="59" t="s">
        <v>78</v>
      </c>
      <c r="G29" s="59" t="s">
        <v>21</v>
      </c>
      <c r="H29" s="66">
        <f>1/'Exchange rate'!$B$7</f>
        <v>1</v>
      </c>
      <c r="I29" s="66">
        <f>1/'Exchange rate'!$B$5</f>
        <v>5.0891000000000002</v>
      </c>
      <c r="J29" s="59">
        <f t="shared" ref="J29:J37" si="21">J26</f>
        <v>1</v>
      </c>
      <c r="K29" s="59" t="str">
        <f t="shared" si="20"/>
        <v>N</v>
      </c>
      <c r="L29" s="2" t="s">
        <v>13</v>
      </c>
      <c r="M29" s="56" t="s">
        <v>50</v>
      </c>
      <c r="N29" s="56" t="str">
        <f>""</f>
        <v/>
      </c>
      <c r="O29" s="62">
        <f>IFERROR(((SUMIFS(ECL!U:U,ECL!$A:$A,$L29,ECL!$C:$C,$M29,ECL!$D:$D,$N29,ECL!$F:$F,$J29)+SUMIFS(ECL!V:V,ECL!$A:$A,$L29,ECL!$C:$C,$M29,ECL!$D:$D,$N29,ECL!$F:$F,$J29))/(Q29+R29)),"")</f>
        <v>0.9</v>
      </c>
      <c r="P29" s="62">
        <f>IFERROR(((SUMIFS(ECL!S:S,ECL!$A:$A,$L29,ECL!$C:$C,$M29,ECL!$D:$D,$N29,ECL!$F:$F,$J29)+SUMIFS(ECL!T:T,ECL!$A:$A,$L29,ECL!$C:$C,$M29,ECL!$D:$D,$N29,ECL!$F:$F,$J29))/(Q29+R29)),"")</f>
        <v>2.0514833509807026E-2</v>
      </c>
      <c r="Q29" s="61">
        <f>SUMIFS(ECL!O:O,ECL!$A:$A,$L29,ECL!$C:$C,$M29,ECL!$D:$D,$N29,ECL!$F:$F,$J29)</f>
        <v>680000000</v>
      </c>
      <c r="R29" s="61">
        <f>SUMIFS(ECL!P:P,ECL!$A:$A,$L29,ECL!$C:$C,$M29,ECL!$D:$D,$N29,ECL!$F:$F,$J29)</f>
        <v>34000000</v>
      </c>
      <c r="S29" s="61">
        <f>SUMIFS(ECL!Q:Q,ECL!$A:$A,$L29,ECL!$C:$C,$M29,ECL!$D:$D,$N29,ECL!$F:$F,$J29)</f>
        <v>12555078.108001899</v>
      </c>
      <c r="T29" s="61">
        <f>SUMIFS(ECL!R:R,ECL!$A:$A,$L29,ECL!$C:$C,$M29,ECL!$D:$D,$N29,ECL!$F:$F,$J29)</f>
        <v>627753.90540009493</v>
      </c>
      <c r="U29" s="61">
        <f>IFERROR(SUM(VLOOKUP(C29,'CBIRC param'!A:B,2,0),IF(J29=2,'CBIRC param'!$E$3,IF(J29=3,'CBIRC param'!$H$3,0)))*Q29, R29+S29)</f>
        <v>68000000</v>
      </c>
      <c r="V29" s="57">
        <f t="shared" si="3"/>
        <v>68000000</v>
      </c>
    </row>
    <row r="30" spans="1:22">
      <c r="A30" s="56" t="s">
        <v>107</v>
      </c>
      <c r="B30" s="56" t="str">
        <f t="shared" si="0"/>
        <v>Personal Loan_S2</v>
      </c>
      <c r="C30" s="55" t="str">
        <f t="shared" ref="C30:E31" si="22">C29</f>
        <v>AiBank</v>
      </c>
      <c r="D30" s="55" t="str">
        <f t="shared" si="22"/>
        <v>(10.3) Personal</v>
      </c>
      <c r="E30" s="55" t="str">
        <f t="shared" si="22"/>
        <v>6.4 Personal Loan 10</v>
      </c>
      <c r="F30" s="59" t="s">
        <v>78</v>
      </c>
      <c r="G30" s="59" t="s">
        <v>21</v>
      </c>
      <c r="H30" s="66">
        <f>1/'Exchange rate'!$B$7</f>
        <v>1</v>
      </c>
      <c r="I30" s="66">
        <f>1/'Exchange rate'!$B$5</f>
        <v>5.0891000000000002</v>
      </c>
      <c r="J30" s="59">
        <f t="shared" si="21"/>
        <v>2</v>
      </c>
      <c r="K30" s="59" t="str">
        <f t="shared" si="20"/>
        <v>Y</v>
      </c>
      <c r="L30" s="55" t="str">
        <f>L29</f>
        <v>Personal Loan</v>
      </c>
      <c r="M30" s="55" t="str">
        <f>M29</f>
        <v>AiBank</v>
      </c>
      <c r="N30" s="56" t="str">
        <f>""</f>
        <v/>
      </c>
      <c r="O30" s="62" t="str">
        <f>IFERROR(((SUMIFS(ECL!U:U,ECL!$A:$A,$L30,ECL!$C:$C,$M30,ECL!$D:$D,$N30,ECL!$F:$F,$J30)+SUMIFS(ECL!V:V,ECL!$A:$A,$L30,ECL!$C:$C,$M30,ECL!$D:$D,$N30,ECL!$F:$F,$J30))/(Q30+R30)),"")</f>
        <v/>
      </c>
      <c r="P30" s="62" t="str">
        <f>IFERROR(((SUMIFS(ECL!S:S,ECL!$A:$A,$L30,ECL!$C:$C,$M30,ECL!$D:$D,$N30,ECL!$F:$F,$J30)+SUMIFS(ECL!T:T,ECL!$A:$A,$L30,ECL!$C:$C,$M30,ECL!$D:$D,$N30,ECL!$F:$F,$J30))/(Q30+R30)),"")</f>
        <v/>
      </c>
      <c r="Q30" s="61">
        <f>SUMIFS(ECL!O:O,ECL!$A:$A,$L30,ECL!$C:$C,$M30,ECL!$D:$D,$N30,ECL!$F:$F,$J30)</f>
        <v>0</v>
      </c>
      <c r="R30" s="61">
        <f>SUMIFS(ECL!P:P,ECL!$A:$A,$L30,ECL!$C:$C,$M30,ECL!$D:$D,$N30,ECL!$F:$F,$J30)</f>
        <v>0</v>
      </c>
      <c r="S30" s="61">
        <f>SUMIFS(ECL!Q:Q,ECL!$A:$A,$L30,ECL!$C:$C,$M30,ECL!$D:$D,$N30,ECL!$F:$F,$J30)</f>
        <v>0</v>
      </c>
      <c r="T30" s="61">
        <f>SUMIFS(ECL!R:R,ECL!$A:$A,$L30,ECL!$C:$C,$M30,ECL!$D:$D,$N30,ECL!$F:$F,$J30)</f>
        <v>0</v>
      </c>
      <c r="U30" s="61">
        <f>IFERROR(SUM(VLOOKUP(C30,'CBIRC param'!A:B,2,0),IF(J30=2,'CBIRC param'!$E$3,IF(J30=3,'CBIRC param'!$H$3,0)))*Q30, R30+S30)</f>
        <v>0</v>
      </c>
      <c r="V30" s="57">
        <f t="shared" si="3"/>
        <v>0</v>
      </c>
    </row>
    <row r="31" spans="1:22">
      <c r="A31" s="56" t="s">
        <v>108</v>
      </c>
      <c r="B31" s="56" t="str">
        <f t="shared" si="0"/>
        <v>Personal Loan_S3</v>
      </c>
      <c r="C31" s="55" t="str">
        <f t="shared" si="22"/>
        <v>AiBank</v>
      </c>
      <c r="D31" s="55" t="str">
        <f t="shared" si="22"/>
        <v>(10.3) Personal</v>
      </c>
      <c r="E31" s="55" t="str">
        <f t="shared" si="22"/>
        <v>6.4 Personal Loan 10</v>
      </c>
      <c r="F31" s="59" t="s">
        <v>78</v>
      </c>
      <c r="G31" s="59" t="s">
        <v>21</v>
      </c>
      <c r="H31" s="66">
        <f>1/'Exchange rate'!$B$7</f>
        <v>1</v>
      </c>
      <c r="I31" s="66">
        <f>1/'Exchange rate'!$B$5</f>
        <v>5.0891000000000002</v>
      </c>
      <c r="J31" s="59">
        <f t="shared" si="21"/>
        <v>3</v>
      </c>
      <c r="K31" s="59" t="str">
        <f t="shared" si="20"/>
        <v>N</v>
      </c>
      <c r="L31" s="55" t="str">
        <f>L30</f>
        <v>Personal Loan</v>
      </c>
      <c r="M31" s="55" t="str">
        <f>M30</f>
        <v>AiBank</v>
      </c>
      <c r="N31" s="56" t="str">
        <f>""</f>
        <v/>
      </c>
      <c r="O31" s="62" t="str">
        <f>IFERROR(((SUMIFS(ECL!U:U,ECL!$A:$A,$L31,ECL!$C:$C,$M31,ECL!$D:$D,$N31,ECL!$F:$F,$J31)+SUMIFS(ECL!V:V,ECL!$A:$A,$L31,ECL!$C:$C,$M31,ECL!$D:$D,$N31,ECL!$F:$F,$J31))/(Q31+R31)),"")</f>
        <v/>
      </c>
      <c r="P31" s="62" t="str">
        <f>IFERROR(((SUMIFS(ECL!S:S,ECL!$A:$A,$L31,ECL!$C:$C,$M31,ECL!$D:$D,$N31,ECL!$F:$F,$J31)+SUMIFS(ECL!T:T,ECL!$A:$A,$L31,ECL!$C:$C,$M31,ECL!$D:$D,$N31,ECL!$F:$F,$J31))/(Q31+R31)),"")</f>
        <v/>
      </c>
      <c r="Q31" s="61">
        <f>SUMIFS(ECL!O:O,ECL!$A:$A,$L31,ECL!$C:$C,$M31,ECL!$D:$D,$N31,ECL!$F:$F,$J31)</f>
        <v>0</v>
      </c>
      <c r="R31" s="61">
        <f>SUMIFS(ECL!P:P,ECL!$A:$A,$L31,ECL!$C:$C,$M31,ECL!$D:$D,$N31,ECL!$F:$F,$J31)</f>
        <v>0</v>
      </c>
      <c r="S31" s="61">
        <f>SUMIFS(ECL!Q:Q,ECL!$A:$A,$L31,ECL!$C:$C,$M31,ECL!$D:$D,$N31,ECL!$F:$F,$J31)</f>
        <v>0</v>
      </c>
      <c r="T31" s="61">
        <f>SUMIFS(ECL!R:R,ECL!$A:$A,$L31,ECL!$C:$C,$M31,ECL!$D:$D,$N31,ECL!$F:$F,$J31)</f>
        <v>0</v>
      </c>
      <c r="U31" s="61">
        <f>IFERROR(SUM(VLOOKUP(C31,'CBIRC param'!A:B,2,0),IF(J31=2,'CBIRC param'!$E$3,IF(J31=3,'CBIRC param'!$H$3,0)))*Q31, R31+S31)</f>
        <v>0</v>
      </c>
      <c r="V31" s="57">
        <f t="shared" si="3"/>
        <v>0</v>
      </c>
    </row>
    <row r="32" spans="1:22">
      <c r="A32" s="56" t="s">
        <v>109</v>
      </c>
      <c r="B32" s="56" t="str">
        <f t="shared" si="0"/>
        <v>XBD_S1</v>
      </c>
      <c r="C32" s="56" t="s">
        <v>4</v>
      </c>
      <c r="D32" s="56" t="s">
        <v>70</v>
      </c>
      <c r="E32" s="56" t="s">
        <v>71</v>
      </c>
      <c r="F32" s="59" t="s">
        <v>78</v>
      </c>
      <c r="G32" s="59" t="s">
        <v>21</v>
      </c>
      <c r="H32" s="66">
        <f>1/'Exchange rate'!$B$7</f>
        <v>1</v>
      </c>
      <c r="I32" s="66">
        <f>1/'Exchange rate'!$B$5</f>
        <v>5.0891000000000002</v>
      </c>
      <c r="J32" s="59">
        <f t="shared" si="21"/>
        <v>1</v>
      </c>
      <c r="K32" s="59" t="str">
        <f t="shared" si="20"/>
        <v>N</v>
      </c>
      <c r="L32" s="2" t="s">
        <v>41</v>
      </c>
      <c r="M32" s="56" t="s">
        <v>4</v>
      </c>
      <c r="N32" s="56" t="str">
        <f>""</f>
        <v/>
      </c>
      <c r="O32" s="62">
        <f>IFERROR(((SUMIFS(ECL!U:U,ECL!$A:$A,$L32,ECL!$C:$C,$M32,ECL!$D:$D,$N32,ECL!$F:$F,$J32)+SUMIFS(ECL!V:V,ECL!$A:$A,$L32,ECL!$C:$C,$M32,ECL!$D:$D,$N32,ECL!$F:$F,$J32))/(Q32+R32)),"")</f>
        <v>0.89999999999999991</v>
      </c>
      <c r="P32" s="62">
        <f>IFERROR(((SUMIFS(ECL!S:S,ECL!$A:$A,$L32,ECL!$C:$C,$M32,ECL!$D:$D,$N32,ECL!$F:$F,$J32)+SUMIFS(ECL!T:T,ECL!$A:$A,$L32,ECL!$C:$C,$M32,ECL!$D:$D,$N32,ECL!$F:$F,$J32))/(Q32+R32)),"")</f>
        <v>9.0832004774658653E-4</v>
      </c>
      <c r="Q32" s="61">
        <f>SUMIFS(ECL!O:O,ECL!$A:$A,$L32,ECL!$C:$C,$M32,ECL!$D:$D,$N32,ECL!$F:$F,$J32)</f>
        <v>102975.85</v>
      </c>
      <c r="R32" s="61">
        <f>SUMIFS(ECL!P:P,ECL!$A:$A,$L32,ECL!$C:$C,$M32,ECL!$D:$D,$N32,ECL!$F:$F,$J32)</f>
        <v>5148.7925000000005</v>
      </c>
      <c r="S32" s="61">
        <f>SUMIFS(ECL!Q:Q,ECL!$A:$A,$L32,ECL!$C:$C,$M32,ECL!$D:$D,$N32,ECL!$F:$F,$J32)</f>
        <v>84.1815260898708</v>
      </c>
      <c r="T32" s="61">
        <f>SUMIFS(ECL!R:R,ECL!$A:$A,$L32,ECL!$C:$C,$M32,ECL!$D:$D,$N32,ECL!$F:$F,$J32)</f>
        <v>4.2090763044935402</v>
      </c>
      <c r="U32" s="61">
        <f>IFERROR(SUM(VLOOKUP(C32,'CBIRC param'!A:B,2,0),IF(J32=2,'CBIRC param'!$E$3,IF(J32=3,'CBIRC param'!$H$3,0)))*Q32, R32+S32)</f>
        <v>10297.585000000001</v>
      </c>
      <c r="V32" s="57">
        <f t="shared" si="3"/>
        <v>10297.585000000001</v>
      </c>
    </row>
    <row r="33" spans="1:22">
      <c r="A33" s="56" t="s">
        <v>110</v>
      </c>
      <c r="B33" s="56" t="str">
        <f t="shared" si="0"/>
        <v>XBD_S2</v>
      </c>
      <c r="C33" s="55" t="str">
        <f t="shared" ref="C33:E34" si="23">C32</f>
        <v>XBD</v>
      </c>
      <c r="D33" s="55" t="str">
        <f t="shared" si="23"/>
        <v>(10.3) Personal</v>
      </c>
      <c r="E33" s="55" t="str">
        <f t="shared" si="23"/>
        <v>6.4 Personal Loan 10</v>
      </c>
      <c r="F33" s="59" t="s">
        <v>78</v>
      </c>
      <c r="G33" s="59" t="s">
        <v>21</v>
      </c>
      <c r="H33" s="66">
        <f>1/'Exchange rate'!$B$7</f>
        <v>1</v>
      </c>
      <c r="I33" s="66">
        <f>1/'Exchange rate'!$B$5</f>
        <v>5.0891000000000002</v>
      </c>
      <c r="J33" s="59">
        <f t="shared" si="21"/>
        <v>2</v>
      </c>
      <c r="K33" s="59" t="str">
        <f t="shared" si="20"/>
        <v>Y</v>
      </c>
      <c r="L33" s="55" t="str">
        <f>L32</f>
        <v>Personal Commercial Loan</v>
      </c>
      <c r="M33" s="55" t="str">
        <f>M32</f>
        <v>XBD</v>
      </c>
      <c r="N33" s="56" t="str">
        <f>""</f>
        <v/>
      </c>
      <c r="O33" s="62" t="str">
        <f>IFERROR(((SUMIFS(ECL!U:U,ECL!$A:$A,$L33,ECL!$C:$C,$M33,ECL!$D:$D,$N33,ECL!$F:$F,$J33)+SUMIFS(ECL!V:V,ECL!$A:$A,$L33,ECL!$C:$C,$M33,ECL!$D:$D,$N33,ECL!$F:$F,$J33))/(Q33+R33)),"")</f>
        <v/>
      </c>
      <c r="P33" s="62" t="str">
        <f>IFERROR(((SUMIFS(ECL!S:S,ECL!$A:$A,$L33,ECL!$C:$C,$M33,ECL!$D:$D,$N33,ECL!$F:$F,$J33)+SUMIFS(ECL!T:T,ECL!$A:$A,$L33,ECL!$C:$C,$M33,ECL!$D:$D,$N33,ECL!$F:$F,$J33))/(Q33+R33)),"")</f>
        <v/>
      </c>
      <c r="Q33" s="61">
        <f>SUMIFS(ECL!O:O,ECL!$A:$A,$L33,ECL!$C:$C,$M33,ECL!$D:$D,$N33,ECL!$F:$F,$J33)</f>
        <v>0</v>
      </c>
      <c r="R33" s="61">
        <f>SUMIFS(ECL!P:P,ECL!$A:$A,$L33,ECL!$C:$C,$M33,ECL!$D:$D,$N33,ECL!$F:$F,$J33)</f>
        <v>0</v>
      </c>
      <c r="S33" s="61">
        <f>SUMIFS(ECL!Q:Q,ECL!$A:$A,$L33,ECL!$C:$C,$M33,ECL!$D:$D,$N33,ECL!$F:$F,$J33)</f>
        <v>0</v>
      </c>
      <c r="T33" s="61">
        <f>SUMIFS(ECL!R:R,ECL!$A:$A,$L33,ECL!$C:$C,$M33,ECL!$D:$D,$N33,ECL!$F:$F,$J33)</f>
        <v>0</v>
      </c>
      <c r="U33" s="61">
        <f>IFERROR(SUM(VLOOKUP(C33,'CBIRC param'!A:B,2,0),IF(J33=2,'CBIRC param'!$E$3,IF(J33=3,'CBIRC param'!$H$3,0)))*Q33, R33+S33)</f>
        <v>0</v>
      </c>
      <c r="V33" s="57">
        <f t="shared" si="3"/>
        <v>0</v>
      </c>
    </row>
    <row r="34" spans="1:22">
      <c r="A34" s="56" t="s">
        <v>111</v>
      </c>
      <c r="B34" s="56" t="str">
        <f t="shared" si="0"/>
        <v>XBD_S3</v>
      </c>
      <c r="C34" s="55" t="str">
        <f t="shared" si="23"/>
        <v>XBD</v>
      </c>
      <c r="D34" s="55" t="str">
        <f t="shared" si="23"/>
        <v>(10.3) Personal</v>
      </c>
      <c r="E34" s="55" t="str">
        <f t="shared" si="23"/>
        <v>6.4 Personal Loan 10</v>
      </c>
      <c r="F34" s="59" t="s">
        <v>78</v>
      </c>
      <c r="G34" s="59" t="s">
        <v>21</v>
      </c>
      <c r="H34" s="66">
        <f>1/'Exchange rate'!$B$7</f>
        <v>1</v>
      </c>
      <c r="I34" s="66">
        <f>1/'Exchange rate'!$B$5</f>
        <v>5.0891000000000002</v>
      </c>
      <c r="J34" s="59">
        <f t="shared" si="21"/>
        <v>3</v>
      </c>
      <c r="K34" s="59" t="str">
        <f t="shared" si="20"/>
        <v>N</v>
      </c>
      <c r="L34" s="55" t="str">
        <f>L33</f>
        <v>Personal Commercial Loan</v>
      </c>
      <c r="M34" s="55" t="str">
        <f>M33</f>
        <v>XBD</v>
      </c>
      <c r="N34" s="56" t="str">
        <f>""</f>
        <v/>
      </c>
      <c r="O34" s="62" t="str">
        <f>IFERROR(((SUMIFS(ECL!U:U,ECL!$A:$A,$L34,ECL!$C:$C,$M34,ECL!$D:$D,$N34,ECL!$F:$F,$J34)+SUMIFS(ECL!V:V,ECL!$A:$A,$L34,ECL!$C:$C,$M34,ECL!$D:$D,$N34,ECL!$F:$F,$J34))/(Q34+R34)),"")</f>
        <v/>
      </c>
      <c r="P34" s="62" t="str">
        <f>IFERROR(((SUMIFS(ECL!S:S,ECL!$A:$A,$L34,ECL!$C:$C,$M34,ECL!$D:$D,$N34,ECL!$F:$F,$J34)+SUMIFS(ECL!T:T,ECL!$A:$A,$L34,ECL!$C:$C,$M34,ECL!$D:$D,$N34,ECL!$F:$F,$J34))/(Q34+R34)),"")</f>
        <v/>
      </c>
      <c r="Q34" s="61">
        <f>SUMIFS(ECL!O:O,ECL!$A:$A,$L34,ECL!$C:$C,$M34,ECL!$D:$D,$N34,ECL!$F:$F,$J34)</f>
        <v>0</v>
      </c>
      <c r="R34" s="61">
        <f>SUMIFS(ECL!P:P,ECL!$A:$A,$L34,ECL!$C:$C,$M34,ECL!$D:$D,$N34,ECL!$F:$F,$J34)</f>
        <v>0</v>
      </c>
      <c r="S34" s="61">
        <f>SUMIFS(ECL!Q:Q,ECL!$A:$A,$L34,ECL!$C:$C,$M34,ECL!$D:$D,$N34,ECL!$F:$F,$J34)</f>
        <v>0</v>
      </c>
      <c r="T34" s="61">
        <f>SUMIFS(ECL!R:R,ECL!$A:$A,$L34,ECL!$C:$C,$M34,ECL!$D:$D,$N34,ECL!$F:$F,$J34)</f>
        <v>0</v>
      </c>
      <c r="U34" s="61">
        <f>IFERROR(SUM(VLOOKUP(C34,'CBIRC param'!A:B,2,0),IF(J34=2,'CBIRC param'!$E$3,IF(J34=3,'CBIRC param'!$H$3,0)))*Q34, R34+S34)</f>
        <v>0</v>
      </c>
      <c r="V34" s="57">
        <f t="shared" si="3"/>
        <v>0</v>
      </c>
    </row>
    <row r="35" spans="1:22">
      <c r="A35" s="55" t="s">
        <v>112</v>
      </c>
      <c r="B35" s="56" t="str">
        <f t="shared" si="0"/>
        <v>OFFCN_S1</v>
      </c>
      <c r="C35" s="56" t="s">
        <v>46</v>
      </c>
      <c r="D35" s="56" t="s">
        <v>70</v>
      </c>
      <c r="E35" s="56" t="s">
        <v>71</v>
      </c>
      <c r="F35" s="59" t="s">
        <v>78</v>
      </c>
      <c r="G35" s="59" t="s">
        <v>21</v>
      </c>
      <c r="H35" s="66">
        <f>1/'Exchange rate'!$B$7</f>
        <v>1</v>
      </c>
      <c r="I35" s="66">
        <f>1/'Exchange rate'!$B$5</f>
        <v>5.0891000000000002</v>
      </c>
      <c r="J35" s="59">
        <f t="shared" si="21"/>
        <v>1</v>
      </c>
      <c r="K35" s="59" t="str">
        <f t="shared" si="20"/>
        <v>N</v>
      </c>
      <c r="L35" s="2" t="s">
        <v>52</v>
      </c>
      <c r="M35" s="56" t="s">
        <v>46</v>
      </c>
      <c r="N35" s="56" t="str">
        <f>""</f>
        <v/>
      </c>
      <c r="O35" s="62" t="str">
        <f>IFERROR(((SUMIFS(ECL!U:U,ECL!$A:$A,$L35,ECL!$C:$C,$M35,ECL!$D:$D,$N35,ECL!$F:$F,$J35)+SUMIFS(ECL!V:V,ECL!$A:$A,$L35,ECL!$C:$C,$M35,ECL!$D:$D,$N35,ECL!$F:$F,$J35))/(Q35+R35)),"")</f>
        <v/>
      </c>
      <c r="P35" s="62" t="str">
        <f>IFERROR(((SUMIFS(ECL!S:S,ECL!$A:$A,$L35,ECL!$C:$C,$M35,ECL!$D:$D,$N35,ECL!$F:$F,$J35)+SUMIFS(ECL!T:T,ECL!$A:$A,$L35,ECL!$C:$C,$M35,ECL!$D:$D,$N35,ECL!$F:$F,$J35))/(Q35+R35)),"")</f>
        <v/>
      </c>
      <c r="Q35" s="61">
        <f>SUMIFS(ECL!O:O,ECL!$A:$A,$L35,ECL!$C:$C,$M35,ECL!$D:$D,$N35,ECL!$F:$F,$J35)</f>
        <v>0</v>
      </c>
      <c r="R35" s="61">
        <f>SUMIFS(ECL!P:P,ECL!$A:$A,$L35,ECL!$C:$C,$M35,ECL!$D:$D,$N35,ECL!$F:$F,$J35)</f>
        <v>0</v>
      </c>
      <c r="S35" s="61">
        <f>SUMIFS(ECL!Q:Q,ECL!$A:$A,$L35,ECL!$C:$C,$M35,ECL!$D:$D,$N35,ECL!$F:$F,$J35)</f>
        <v>0</v>
      </c>
      <c r="T35" s="61">
        <f>SUMIFS(ECL!R:R,ECL!$A:$A,$L35,ECL!$C:$C,$M35,ECL!$D:$D,$N35,ECL!$F:$F,$J35)</f>
        <v>0</v>
      </c>
      <c r="U35" s="61">
        <f>IFERROR(SUM(VLOOKUP(C35,'CBIRC param'!A:B,2,0),IF(J35=2,'CBIRC param'!$E$3,IF(J35=3,'CBIRC param'!$H$3,0)))*Q35, R35+S35)</f>
        <v>0</v>
      </c>
      <c r="V35" s="57">
        <f t="shared" si="3"/>
        <v>0</v>
      </c>
    </row>
    <row r="36" spans="1:22">
      <c r="A36" s="55" t="s">
        <v>113</v>
      </c>
      <c r="B36" s="56" t="str">
        <f t="shared" si="0"/>
        <v>OFFCN_S2</v>
      </c>
      <c r="C36" s="55" t="str">
        <f t="shared" ref="C36:E37" si="24">C35</f>
        <v>OffCN</v>
      </c>
      <c r="D36" s="55" t="str">
        <f t="shared" si="24"/>
        <v>(10.3) Personal</v>
      </c>
      <c r="E36" s="55" t="str">
        <f t="shared" si="24"/>
        <v>6.4 Personal Loan 10</v>
      </c>
      <c r="F36" s="59" t="s">
        <v>78</v>
      </c>
      <c r="G36" s="59" t="s">
        <v>21</v>
      </c>
      <c r="H36" s="66">
        <f>1/'Exchange rate'!$B$7</f>
        <v>1</v>
      </c>
      <c r="I36" s="66">
        <f>1/'Exchange rate'!$B$5</f>
        <v>5.0891000000000002</v>
      </c>
      <c r="J36" s="59">
        <f t="shared" si="21"/>
        <v>2</v>
      </c>
      <c r="K36" s="59" t="str">
        <f t="shared" si="20"/>
        <v>Y</v>
      </c>
      <c r="L36" s="55" t="str">
        <f>L35</f>
        <v>Education Loan</v>
      </c>
      <c r="M36" s="55" t="str">
        <f>M35</f>
        <v>OffCN</v>
      </c>
      <c r="N36" s="56" t="str">
        <f>""</f>
        <v/>
      </c>
      <c r="O36" s="62" t="str">
        <f>IFERROR(((SUMIFS(ECL!U:U,ECL!$A:$A,$L36,ECL!$C:$C,$M36,ECL!$D:$D,$N36,ECL!$F:$F,$J36)+SUMIFS(ECL!V:V,ECL!$A:$A,$L36,ECL!$C:$C,$M36,ECL!$D:$D,$N36,ECL!$F:$F,$J36))/(Q36+R36)),"")</f>
        <v/>
      </c>
      <c r="P36" s="62" t="str">
        <f>IFERROR(((SUMIFS(ECL!S:S,ECL!$A:$A,$L36,ECL!$C:$C,$M36,ECL!$D:$D,$N36,ECL!$F:$F,$J36)+SUMIFS(ECL!T:T,ECL!$A:$A,$L36,ECL!$C:$C,$M36,ECL!$D:$D,$N36,ECL!$F:$F,$J36))/(Q36+R36)),"")</f>
        <v/>
      </c>
      <c r="Q36" s="61">
        <f>SUMIFS(ECL!O:O,ECL!$A:$A,$L36,ECL!$C:$C,$M36,ECL!$D:$D,$N36,ECL!$F:$F,$J36)</f>
        <v>0</v>
      </c>
      <c r="R36" s="61">
        <f>SUMIFS(ECL!P:P,ECL!$A:$A,$L36,ECL!$C:$C,$M36,ECL!$D:$D,$N36,ECL!$F:$F,$J36)</f>
        <v>0</v>
      </c>
      <c r="S36" s="61">
        <f>SUMIFS(ECL!Q:Q,ECL!$A:$A,$L36,ECL!$C:$C,$M36,ECL!$D:$D,$N36,ECL!$F:$F,$J36)</f>
        <v>0</v>
      </c>
      <c r="T36" s="61">
        <f>SUMIFS(ECL!R:R,ECL!$A:$A,$L36,ECL!$C:$C,$M36,ECL!$D:$D,$N36,ECL!$F:$F,$J36)</f>
        <v>0</v>
      </c>
      <c r="U36" s="61">
        <f>IFERROR(SUM(VLOOKUP(C36,'CBIRC param'!A:B,2,0),IF(J36=2,'CBIRC param'!$E$3,IF(J36=3,'CBIRC param'!$H$3,0)))*Q36, R36+S36)</f>
        <v>0</v>
      </c>
      <c r="V36" s="57">
        <f t="shared" si="3"/>
        <v>0</v>
      </c>
    </row>
    <row r="37" spans="1:22">
      <c r="A37" s="55" t="s">
        <v>114</v>
      </c>
      <c r="B37" s="56" t="str">
        <f t="shared" si="0"/>
        <v>OFFCN_S3</v>
      </c>
      <c r="C37" s="55" t="str">
        <f t="shared" si="24"/>
        <v>OffCN</v>
      </c>
      <c r="D37" s="55" t="str">
        <f t="shared" si="24"/>
        <v>(10.3) Personal</v>
      </c>
      <c r="E37" s="55" t="str">
        <f t="shared" si="24"/>
        <v>6.4 Personal Loan 10</v>
      </c>
      <c r="F37" s="59" t="s">
        <v>78</v>
      </c>
      <c r="G37" s="59" t="s">
        <v>21</v>
      </c>
      <c r="H37" s="66">
        <f>1/'Exchange rate'!$B$7</f>
        <v>1</v>
      </c>
      <c r="I37" s="66">
        <f>1/'Exchange rate'!$B$5</f>
        <v>5.0891000000000002</v>
      </c>
      <c r="J37" s="59">
        <f t="shared" si="21"/>
        <v>3</v>
      </c>
      <c r="K37" s="59" t="str">
        <f t="shared" si="20"/>
        <v>N</v>
      </c>
      <c r="L37" s="55" t="str">
        <f>L36</f>
        <v>Education Loan</v>
      </c>
      <c r="M37" s="55" t="str">
        <f>M36</f>
        <v>OffCN</v>
      </c>
      <c r="N37" s="56" t="str">
        <f>""</f>
        <v/>
      </c>
      <c r="O37" s="62" t="str">
        <f>IFERROR(((SUMIFS(ECL!U:U,ECL!$A:$A,$L37,ECL!$C:$C,$M37,ECL!$D:$D,$N37,ECL!$F:$F,$J37)+SUMIFS(ECL!V:V,ECL!$A:$A,$L37,ECL!$C:$C,$M37,ECL!$D:$D,$N37,ECL!$F:$F,$J37))/(Q37+R37)),"")</f>
        <v/>
      </c>
      <c r="P37" s="62" t="str">
        <f>IFERROR(((SUMIFS(ECL!S:S,ECL!$A:$A,$L37,ECL!$C:$C,$M37,ECL!$D:$D,$N37,ECL!$F:$F,$J37)+SUMIFS(ECL!T:T,ECL!$A:$A,$L37,ECL!$C:$C,$M37,ECL!$D:$D,$N37,ECL!$F:$F,$J37))/(Q37+R37)),"")</f>
        <v/>
      </c>
      <c r="Q37" s="61">
        <f>SUMIFS(ECL!O:O,ECL!$A:$A,$L37,ECL!$C:$C,$M37,ECL!$D:$D,$N37,ECL!$F:$F,$J37)</f>
        <v>0</v>
      </c>
      <c r="R37" s="61">
        <f>SUMIFS(ECL!P:P,ECL!$A:$A,$L37,ECL!$C:$C,$M37,ECL!$D:$D,$N37,ECL!$F:$F,$J37)</f>
        <v>0</v>
      </c>
      <c r="S37" s="61">
        <f>SUMIFS(ECL!Q:Q,ECL!$A:$A,$L37,ECL!$C:$C,$M37,ECL!$D:$D,$N37,ECL!$F:$F,$J37)</f>
        <v>0</v>
      </c>
      <c r="T37" s="61">
        <f>SUMIFS(ECL!R:R,ECL!$A:$A,$L37,ECL!$C:$C,$M37,ECL!$D:$D,$N37,ECL!$F:$F,$J37)</f>
        <v>0</v>
      </c>
      <c r="U37" s="61">
        <f>IFERROR(SUM(VLOOKUP(C37,'CBIRC param'!A:B,2,0),IF(J37=2,'CBIRC param'!$E$3,IF(J37=3,'CBIRC param'!$H$3,0)))*Q37, R37+S37)</f>
        <v>0</v>
      </c>
      <c r="V37" s="57">
        <f t="shared" si="3"/>
        <v>0</v>
      </c>
    </row>
    <row r="38" spans="1:22">
      <c r="A38" s="56"/>
      <c r="B38" s="56"/>
      <c r="C38" s="56"/>
      <c r="D38" s="56"/>
      <c r="E38" s="58"/>
    </row>
    <row r="40" spans="1:22">
      <c r="Q40" s="57">
        <v>2770034090.6500049</v>
      </c>
      <c r="R40" s="57">
        <v>138501704.53250033</v>
      </c>
      <c r="S40" s="57">
        <v>61195033.575048931</v>
      </c>
      <c r="T40" s="57">
        <v>3059751.6787524465</v>
      </c>
    </row>
  </sheetData>
  <phoneticPr fontId="5" type="noConversion"/>
  <conditionalFormatting sqref="D2 B2:B29 D5 D8 D11 D14 D17 D20 D23">
    <cfRule type="expression" dxfId="31" priority="50">
      <formula>$P47="Y"</formula>
    </cfRule>
  </conditionalFormatting>
  <conditionalFormatting sqref="A2:A4 E2">
    <cfRule type="expression" dxfId="30" priority="52">
      <formula>$P48="Y"</formula>
    </cfRule>
  </conditionalFormatting>
  <conditionalFormatting sqref="A5:A7">
    <cfRule type="expression" dxfId="29" priority="54">
      <formula>$P47="Y"</formula>
    </cfRule>
  </conditionalFormatting>
  <conditionalFormatting sqref="A8:A10">
    <cfRule type="expression" dxfId="28" priority="46">
      <formula>$P54="Y"</formula>
    </cfRule>
  </conditionalFormatting>
  <conditionalFormatting sqref="A11:A13">
    <cfRule type="expression" dxfId="27" priority="47">
      <formula>$P53="Y"</formula>
    </cfRule>
  </conditionalFormatting>
  <conditionalFormatting sqref="C29 A29:A31">
    <cfRule type="expression" dxfId="26" priority="58">
      <formula>$P61="Y"</formula>
    </cfRule>
  </conditionalFormatting>
  <conditionalFormatting sqref="A14:A16">
    <cfRule type="expression" dxfId="25" priority="43">
      <formula>$P60="Y"</formula>
    </cfRule>
  </conditionalFormatting>
  <conditionalFormatting sqref="A17:A19">
    <cfRule type="expression" dxfId="24" priority="44">
      <formula>$P59="Y"</formula>
    </cfRule>
  </conditionalFormatting>
  <conditionalFormatting sqref="A20:A22">
    <cfRule type="expression" dxfId="23" priority="40">
      <formula>$P66="Y"</formula>
    </cfRule>
  </conditionalFormatting>
  <conditionalFormatting sqref="A23:A25">
    <cfRule type="expression" dxfId="22" priority="41">
      <formula>$P65="Y"</formula>
    </cfRule>
  </conditionalFormatting>
  <conditionalFormatting sqref="E5">
    <cfRule type="expression" dxfId="21" priority="60">
      <formula>$P49="Y"</formula>
    </cfRule>
  </conditionalFormatting>
  <conditionalFormatting sqref="E8">
    <cfRule type="expression" dxfId="20" priority="37">
      <formula>$P54="Y"</formula>
    </cfRule>
  </conditionalFormatting>
  <conditionalFormatting sqref="E11">
    <cfRule type="expression" dxfId="19" priority="38">
      <formula>$P55="Y"</formula>
    </cfRule>
  </conditionalFormatting>
  <conditionalFormatting sqref="E14">
    <cfRule type="expression" dxfId="18" priority="35">
      <formula>$P60="Y"</formula>
    </cfRule>
  </conditionalFormatting>
  <conditionalFormatting sqref="E17">
    <cfRule type="expression" dxfId="17" priority="36">
      <formula>$P61="Y"</formula>
    </cfRule>
  </conditionalFormatting>
  <conditionalFormatting sqref="E20">
    <cfRule type="expression" dxfId="16" priority="33">
      <formula>$P66="Y"</formula>
    </cfRule>
  </conditionalFormatting>
  <conditionalFormatting sqref="E23">
    <cfRule type="expression" dxfId="15" priority="34">
      <formula>$P67="Y"</formula>
    </cfRule>
  </conditionalFormatting>
  <conditionalFormatting sqref="A26:A28 B35:B37">
    <cfRule type="expression" dxfId="14" priority="64">
      <formula>$P53="Y"</formula>
    </cfRule>
  </conditionalFormatting>
  <conditionalFormatting sqref="A29:A31">
    <cfRule type="expression" dxfId="13" priority="69">
      <formula>$P52="Y"</formula>
    </cfRule>
  </conditionalFormatting>
  <conditionalFormatting sqref="D29">
    <cfRule type="expression" dxfId="12" priority="32">
      <formula>$P59="Y"</formula>
    </cfRule>
  </conditionalFormatting>
  <conditionalFormatting sqref="E29">
    <cfRule type="expression" dxfId="11" priority="31">
      <formula>$P56="Y"</formula>
    </cfRule>
  </conditionalFormatting>
  <conditionalFormatting sqref="B30:B34">
    <cfRule type="expression" dxfId="10" priority="29">
      <formula>$P75="Y"</formula>
    </cfRule>
  </conditionalFormatting>
  <conditionalFormatting sqref="A32:A34">
    <cfRule type="expression" dxfId="9" priority="71">
      <formula>$P56="Y"</formula>
    </cfRule>
  </conditionalFormatting>
  <conditionalFormatting sqref="M2">
    <cfRule type="expression" dxfId="8" priority="18">
      <formula>$P48="Y"</formula>
    </cfRule>
  </conditionalFormatting>
  <conditionalFormatting sqref="M5">
    <cfRule type="expression" dxfId="7" priority="10">
      <formula>$P51="Y"</formula>
    </cfRule>
  </conditionalFormatting>
  <conditionalFormatting sqref="M8">
    <cfRule type="expression" dxfId="6" priority="9">
      <formula>$P54="Y"</formula>
    </cfRule>
  </conditionalFormatting>
  <conditionalFormatting sqref="M11">
    <cfRule type="expression" dxfId="5" priority="8">
      <formula>$P57="Y"</formula>
    </cfRule>
  </conditionalFormatting>
  <conditionalFormatting sqref="M14">
    <cfRule type="expression" dxfId="4" priority="7">
      <formula>$P60="Y"</formula>
    </cfRule>
  </conditionalFormatting>
  <conditionalFormatting sqref="M17">
    <cfRule type="expression" dxfId="3" priority="6">
      <formula>$P63="Y"</formula>
    </cfRule>
  </conditionalFormatting>
  <conditionalFormatting sqref="M20">
    <cfRule type="expression" dxfId="2" priority="3">
      <formula>$P66="Y"</formula>
    </cfRule>
  </conditionalFormatting>
  <conditionalFormatting sqref="M23">
    <cfRule type="expression" dxfId="1" priority="2">
      <formula>$P69="Y"</formula>
    </cfRule>
  </conditionalFormatting>
  <conditionalFormatting sqref="M29">
    <cfRule type="expression" dxfId="0" priority="1">
      <formula>$P61="Y"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V67"/>
  <sheetViews>
    <sheetView workbookViewId="0">
      <selection activeCell="H2" sqref="H2"/>
    </sheetView>
  </sheetViews>
  <sheetFormatPr defaultColWidth="9.1796875" defaultRowHeight="14.5"/>
  <cols>
    <col min="1" max="1" width="24.7265625" style="2" bestFit="1" customWidth="1"/>
    <col min="2" max="4" width="9.1796875" style="2"/>
    <col min="5" max="5" width="9.1796875" style="47"/>
    <col min="6" max="6" width="9.1796875" style="2"/>
    <col min="7" max="7" width="15.81640625" style="2" bestFit="1" customWidth="1"/>
    <col min="8" max="8" width="10.81640625" style="2" bestFit="1" customWidth="1"/>
    <col min="9" max="9" width="9.1796875" style="2"/>
    <col min="10" max="10" width="10.54296875" style="2" bestFit="1" customWidth="1"/>
    <col min="11" max="11" width="10.26953125" style="2" bestFit="1" customWidth="1"/>
    <col min="12" max="14" width="9.1796875" style="2"/>
    <col min="15" max="22" width="15.7265625" style="2" customWidth="1"/>
    <col min="23" max="16384" width="9.1796875" style="2"/>
  </cols>
  <sheetData>
    <row r="1" spans="1:22">
      <c r="A1" s="2" t="s">
        <v>59</v>
      </c>
      <c r="B1" s="53">
        <v>202110</v>
      </c>
    </row>
    <row r="4" spans="1:22">
      <c r="A4" s="34" t="s">
        <v>31</v>
      </c>
      <c r="B4" s="34" t="s">
        <v>5</v>
      </c>
      <c r="C4" s="34" t="s">
        <v>33</v>
      </c>
      <c r="D4" s="52" t="s">
        <v>61</v>
      </c>
      <c r="E4" s="43" t="s">
        <v>1</v>
      </c>
      <c r="F4" s="34" t="s">
        <v>34</v>
      </c>
      <c r="G4" s="34" t="s">
        <v>48</v>
      </c>
      <c r="H4" s="34" t="s">
        <v>32</v>
      </c>
      <c r="I4" s="34" t="s">
        <v>7</v>
      </c>
      <c r="J4" s="34" t="s">
        <v>55</v>
      </c>
      <c r="K4" s="34" t="s">
        <v>56</v>
      </c>
      <c r="L4" s="34" t="s">
        <v>54</v>
      </c>
      <c r="M4" s="34" t="s">
        <v>57</v>
      </c>
      <c r="N4" s="52" t="s">
        <v>65</v>
      </c>
      <c r="O4" s="34" t="s">
        <v>58</v>
      </c>
      <c r="P4" s="52" t="s">
        <v>64</v>
      </c>
      <c r="Q4" s="34" t="s">
        <v>6</v>
      </c>
      <c r="R4" s="52" t="s">
        <v>115</v>
      </c>
      <c r="S4" s="52" t="s">
        <v>116</v>
      </c>
      <c r="T4" s="52" t="s">
        <v>117</v>
      </c>
      <c r="U4" s="52" t="s">
        <v>119</v>
      </c>
      <c r="V4" s="52" t="s">
        <v>118</v>
      </c>
    </row>
    <row r="5" spans="1:22">
      <c r="A5" s="2" t="s">
        <v>40</v>
      </c>
      <c r="B5" s="2" t="s">
        <v>8</v>
      </c>
      <c r="C5" s="2" t="s">
        <v>9</v>
      </c>
      <c r="D5" s="2" t="s">
        <v>62</v>
      </c>
      <c r="E5" s="46" t="s">
        <v>35</v>
      </c>
      <c r="F5" s="2">
        <v>1</v>
      </c>
      <c r="G5" s="2">
        <v>3</v>
      </c>
      <c r="H5" s="2" t="str">
        <f>VLOOKUP($C5,'LGD and CPD_FG'!$C:$U,3,0)</f>
        <v>Not Known</v>
      </c>
      <c r="I5" s="49">
        <f>VLOOKUP($C5,'LGD and CPD_FG'!$C:$U,2,0)</f>
        <v>0.85</v>
      </c>
      <c r="J5" s="3">
        <f>VLOOKUP($C5,'LGD and CPD_FG'!$C:$U,5,0)</f>
        <v>2.0514833509807026E-2</v>
      </c>
      <c r="K5" s="3">
        <f>VLOOKUP($C5,'LGD and CPD_FG'!$C:$U,4+$G5,0)</f>
        <v>5.9199940720130524E-2</v>
      </c>
      <c r="L5" s="3">
        <f>IFERROR(VLOOKUP($A5&amp;"_"&amp;$E5,CPD!$C:$BW,MATCH($B$1,CPD!$7:$7,0)-2,0),100%)</f>
        <v>3.1326457309259599E-2</v>
      </c>
      <c r="M5" s="3">
        <f>IFERROR(VLOOKUP($A5&amp;"_"&amp;$E5,CPD!$C:$BW,MATCH($B$1,CPD!$7:$7,0)-3+G5,0),100%)</f>
        <v>0.15715148471351106</v>
      </c>
      <c r="N5" s="3">
        <f>IF(H5="",IF(F5&lt;&gt;2,L5,M5),IF(F5&lt;&gt;2,MIN(J5,L5),MIN(K5,M5)))</f>
        <v>2.0514833509807026E-2</v>
      </c>
      <c r="O5" s="50">
        <v>174555470.86560053</v>
      </c>
      <c r="P5" s="50">
        <f>O5*5%</f>
        <v>8727773.5432800259</v>
      </c>
      <c r="Q5" s="51">
        <f>$I5*$N5*O5</f>
        <v>3043829.9595787008</v>
      </c>
      <c r="R5" s="51">
        <f>$I5*$N5*P5</f>
        <v>152191.49797893505</v>
      </c>
      <c r="S5" s="51">
        <f>$N5*O5</f>
        <v>3580976.4230337655</v>
      </c>
      <c r="T5" s="51">
        <f>$N5*P5</f>
        <v>179048.82115168829</v>
      </c>
      <c r="U5" s="51">
        <f>$I5*O5</f>
        <v>148372150.23576045</v>
      </c>
      <c r="V5" s="51">
        <f>$I5*P5</f>
        <v>7418607.5117880218</v>
      </c>
    </row>
    <row r="6" spans="1:22">
      <c r="A6" s="2" t="str">
        <f t="shared" ref="A6:C9" si="0">A5</f>
        <v>Car Loan</v>
      </c>
      <c r="B6" s="2" t="str">
        <f t="shared" si="0"/>
        <v>WCD</v>
      </c>
      <c r="C6" s="2" t="str">
        <f t="shared" si="0"/>
        <v>WCD I</v>
      </c>
      <c r="D6" s="2" t="str">
        <f t="shared" ref="D6" si="1">D5</f>
        <v>New</v>
      </c>
      <c r="E6" s="46" t="s">
        <v>36</v>
      </c>
      <c r="F6" s="2">
        <v>1</v>
      </c>
      <c r="G6" s="2">
        <f>G5</f>
        <v>3</v>
      </c>
      <c r="H6" s="2" t="str">
        <f>VLOOKUP($C6,'LGD and CPD_FG'!$C:$U,3,0)</f>
        <v>Not Known</v>
      </c>
      <c r="I6" s="49">
        <f>VLOOKUP($C6,'LGD and CPD_FG'!$C:$U,2,0)</f>
        <v>0.85</v>
      </c>
      <c r="J6" s="3">
        <f>VLOOKUP($C6,'LGD and CPD_FG'!$C:$U,5,0)</f>
        <v>2.0514833509807026E-2</v>
      </c>
      <c r="K6" s="3">
        <f>VLOOKUP($C6,'LGD and CPD_FG'!$C:$U,4+$G6,0)</f>
        <v>5.9199940720130524E-2</v>
      </c>
      <c r="L6" s="3">
        <f>IFERROR(VLOOKUP($A6&amp;"_"&amp;$E6,CPD!$C:$BW,MATCH($B$1,CPD!$7:$7,0)-2,0),100%)</f>
        <v>0.54676923260404098</v>
      </c>
      <c r="M6" s="3">
        <f>IFERROR(VLOOKUP($A6&amp;"_"&amp;$E6,CPD!$C:$BW,MATCH($B$1,CPD!$7:$7,0)-3+G6,0),100%)</f>
        <v>0.63213251795553704</v>
      </c>
      <c r="N6" s="3">
        <f t="shared" ref="N6:N64" si="2">IF(H6="",IF(F6&lt;&gt;2,L6,M6),IF(F6&lt;&gt;2,MIN(J6,L6),MIN(K6,M6)))</f>
        <v>2.0514833509807026E-2</v>
      </c>
      <c r="O6" s="50">
        <v>1763186.5744000054</v>
      </c>
      <c r="P6" s="50">
        <f t="shared" ref="P6:P56" si="3">O6*5%</f>
        <v>88159.328720000281</v>
      </c>
      <c r="Q6" s="51">
        <f t="shared" ref="Q6:Q64" si="4">$I6*$N6*O6</f>
        <v>30745.757167461627</v>
      </c>
      <c r="R6" s="51">
        <f t="shared" ref="R6:R64" si="5">$I6*$N6*P6</f>
        <v>1537.2878583730815</v>
      </c>
      <c r="S6" s="51">
        <f t="shared" ref="S6:S64" si="6">$N6*O6</f>
        <v>36171.479020543091</v>
      </c>
      <c r="T6" s="51">
        <f t="shared" ref="T6:T64" si="7">$N6*P6</f>
        <v>1808.5739510271546</v>
      </c>
      <c r="U6" s="51">
        <f t="shared" ref="U6:U64" si="8">$I6*O6</f>
        <v>1498708.5882400046</v>
      </c>
      <c r="V6" s="51">
        <f t="shared" ref="V6:V64" si="9">$I6*P6</f>
        <v>74935.429412000231</v>
      </c>
    </row>
    <row r="7" spans="1:22">
      <c r="A7" s="2" t="str">
        <f t="shared" si="0"/>
        <v>Car Loan</v>
      </c>
      <c r="B7" s="2" t="str">
        <f t="shared" si="0"/>
        <v>WCD</v>
      </c>
      <c r="C7" s="2" t="str">
        <f t="shared" si="0"/>
        <v>WCD I</v>
      </c>
      <c r="D7" s="2" t="str">
        <f t="shared" ref="D7" si="10">D6</f>
        <v>New</v>
      </c>
      <c r="E7" s="46" t="s">
        <v>37</v>
      </c>
      <c r="F7" s="2">
        <v>2</v>
      </c>
      <c r="G7" s="2">
        <f t="shared" ref="G7:G9" si="11">G6</f>
        <v>3</v>
      </c>
      <c r="H7" s="2" t="str">
        <f>VLOOKUP($C7,'LGD and CPD_FG'!$C:$U,3,0)</f>
        <v>Not Known</v>
      </c>
      <c r="I7" s="49">
        <f>VLOOKUP($C7,'LGD and CPD_FG'!$C:$U,2,0)</f>
        <v>0.85</v>
      </c>
      <c r="J7" s="3">
        <f>VLOOKUP($C7,'LGD and CPD_FG'!$C:$U,5,0)</f>
        <v>2.0514833509807026E-2</v>
      </c>
      <c r="K7" s="3">
        <f>VLOOKUP($C7,'LGD and CPD_FG'!$C:$U,4+$G7,0)</f>
        <v>5.9199940720130524E-2</v>
      </c>
      <c r="L7" s="3">
        <f>IFERROR(VLOOKUP($A7&amp;"_"&amp;$E7,CPD!$C:$BW,MATCH($B$1,CPD!$7:$7,0)-2,0),100%)</f>
        <v>0.88531692254834216</v>
      </c>
      <c r="M7" s="3">
        <f>IFERROR(VLOOKUP($A7&amp;"_"&amp;$E7,CPD!$C:$BW,MATCH($B$1,CPD!$7:$7,0)-3+G7,0),100%)</f>
        <v>0.92182984388222478</v>
      </c>
      <c r="N7" s="3">
        <f t="shared" si="2"/>
        <v>5.9199940720130524E-2</v>
      </c>
      <c r="O7" s="50">
        <v>3500951.55</v>
      </c>
      <c r="P7" s="50">
        <f t="shared" si="3"/>
        <v>175047.57750000001</v>
      </c>
      <c r="Q7" s="51">
        <f t="shared" si="4"/>
        <v>176167.70559044168</v>
      </c>
      <c r="R7" s="51">
        <f t="shared" si="5"/>
        <v>8808.3852795220864</v>
      </c>
      <c r="S7" s="51">
        <f t="shared" si="6"/>
        <v>207256.12422404907</v>
      </c>
      <c r="T7" s="51">
        <f t="shared" si="7"/>
        <v>10362.806211202455</v>
      </c>
      <c r="U7" s="51">
        <f t="shared" si="8"/>
        <v>2975808.8174999999</v>
      </c>
      <c r="V7" s="51">
        <f t="shared" si="9"/>
        <v>148790.440875</v>
      </c>
    </row>
    <row r="8" spans="1:22">
      <c r="A8" s="2" t="str">
        <f t="shared" si="0"/>
        <v>Car Loan</v>
      </c>
      <c r="B8" s="2" t="str">
        <f t="shared" si="0"/>
        <v>WCD</v>
      </c>
      <c r="C8" s="2" t="str">
        <f t="shared" si="0"/>
        <v>WCD I</v>
      </c>
      <c r="D8" s="2" t="str">
        <f t="shared" ref="D8" si="12">D7</f>
        <v>New</v>
      </c>
      <c r="E8" s="46" t="s">
        <v>38</v>
      </c>
      <c r="F8" s="2">
        <v>2</v>
      </c>
      <c r="G8" s="2">
        <f t="shared" si="11"/>
        <v>3</v>
      </c>
      <c r="H8" s="2" t="str">
        <f>VLOOKUP($C8,'LGD and CPD_FG'!$C:$U,3,0)</f>
        <v>Not Known</v>
      </c>
      <c r="I8" s="49">
        <f>VLOOKUP($C8,'LGD and CPD_FG'!$C:$U,2,0)</f>
        <v>0.85</v>
      </c>
      <c r="J8" s="3">
        <f>VLOOKUP($C8,'LGD and CPD_FG'!$C:$U,5,0)</f>
        <v>2.0514833509807026E-2</v>
      </c>
      <c r="K8" s="3">
        <f>VLOOKUP($C8,'LGD and CPD_FG'!$C:$U,4+$G8,0)</f>
        <v>5.9199940720130524E-2</v>
      </c>
      <c r="L8" s="3">
        <f>IFERROR(VLOOKUP($A8&amp;"_"&amp;$E8,CPD!$C:$BW,MATCH($B$1,CPD!$7:$7,0)-2,0),100%)</f>
        <v>0.99627086619848115</v>
      </c>
      <c r="M8" s="3">
        <f>IFERROR(VLOOKUP($A8&amp;"_"&amp;$E8,CPD!$C:$BW,MATCH($B$1,CPD!$7:$7,0)-3+G8,0),100%)</f>
        <v>0.99814095696673144</v>
      </c>
      <c r="N8" s="3">
        <f t="shared" si="2"/>
        <v>5.9199940720130524E-2</v>
      </c>
      <c r="O8" s="50">
        <v>3500951.55</v>
      </c>
      <c r="P8" s="50">
        <f t="shared" si="3"/>
        <v>175047.57750000001</v>
      </c>
      <c r="Q8" s="51">
        <f t="shared" si="4"/>
        <v>176167.70559044168</v>
      </c>
      <c r="R8" s="51">
        <f t="shared" si="5"/>
        <v>8808.3852795220864</v>
      </c>
      <c r="S8" s="51">
        <f t="shared" si="6"/>
        <v>207256.12422404907</v>
      </c>
      <c r="T8" s="51">
        <f t="shared" si="7"/>
        <v>10362.806211202455</v>
      </c>
      <c r="U8" s="51">
        <f t="shared" si="8"/>
        <v>2975808.8174999999</v>
      </c>
      <c r="V8" s="51">
        <f t="shared" si="9"/>
        <v>148790.440875</v>
      </c>
    </row>
    <row r="9" spans="1:22">
      <c r="A9" s="2" t="str">
        <f t="shared" si="0"/>
        <v>Car Loan</v>
      </c>
      <c r="B9" s="2" t="str">
        <f t="shared" si="0"/>
        <v>WCD</v>
      </c>
      <c r="C9" s="2" t="str">
        <f t="shared" si="0"/>
        <v>WCD I</v>
      </c>
      <c r="D9" s="2" t="str">
        <f t="shared" ref="D9" si="13">D8</f>
        <v>New</v>
      </c>
      <c r="E9" s="46" t="s">
        <v>39</v>
      </c>
      <c r="F9" s="2">
        <v>3</v>
      </c>
      <c r="G9" s="2">
        <f t="shared" si="11"/>
        <v>3</v>
      </c>
      <c r="H9" s="2" t="str">
        <f>VLOOKUP($C9,'LGD and CPD_FG'!$C:$U,3,0)</f>
        <v>Not Known</v>
      </c>
      <c r="I9" s="49">
        <f>VLOOKUP($C9,'LGD and CPD_FG'!$C:$U,2,0)</f>
        <v>0.85</v>
      </c>
      <c r="J9" s="3">
        <f>VLOOKUP($C9,'LGD and CPD_FG'!$C:$U,5,0)</f>
        <v>2.0514833509807026E-2</v>
      </c>
      <c r="K9" s="3">
        <f>VLOOKUP($C9,'LGD and CPD_FG'!$C:$U,4+$G9,0)</f>
        <v>5.9199940720130524E-2</v>
      </c>
      <c r="L9" s="3">
        <f>IFERROR(VLOOKUP($A9&amp;"_"&amp;$E9,CPD!$C:$BW,MATCH($B$1,CPD!$7:$7,0)-2,0),100%)</f>
        <v>1</v>
      </c>
      <c r="M9" s="3">
        <f>IFERROR(VLOOKUP($A9&amp;"_"&amp;$E9,CPD!$C:$BW,MATCH($B$1,CPD!$7:$7,0)-3+G9,0),100%)</f>
        <v>1</v>
      </c>
      <c r="N9" s="3">
        <f t="shared" si="2"/>
        <v>2.0514833509807026E-2</v>
      </c>
      <c r="O9" s="50"/>
      <c r="P9" s="50"/>
      <c r="Q9" s="51">
        <f t="shared" si="4"/>
        <v>0</v>
      </c>
      <c r="R9" s="51">
        <f t="shared" si="5"/>
        <v>0</v>
      </c>
      <c r="S9" s="51">
        <f t="shared" si="6"/>
        <v>0</v>
      </c>
      <c r="T9" s="51">
        <f t="shared" si="7"/>
        <v>0</v>
      </c>
      <c r="U9" s="51">
        <f t="shared" si="8"/>
        <v>0</v>
      </c>
      <c r="V9" s="51">
        <f t="shared" si="9"/>
        <v>0</v>
      </c>
    </row>
    <row r="10" spans="1:22">
      <c r="A10" s="2" t="s">
        <v>40</v>
      </c>
      <c r="B10" s="2" t="s">
        <v>8</v>
      </c>
      <c r="C10" s="2" t="s">
        <v>9</v>
      </c>
      <c r="D10" s="2" t="s">
        <v>63</v>
      </c>
      <c r="E10" s="46" t="str">
        <f>E5</f>
        <v>0</v>
      </c>
      <c r="F10" s="48">
        <f>F5</f>
        <v>1</v>
      </c>
      <c r="G10" s="2">
        <v>3</v>
      </c>
      <c r="H10" s="2" t="str">
        <f>VLOOKUP($C10,'LGD and CPD_FG'!$C:$U,3,0)</f>
        <v>Not Known</v>
      </c>
      <c r="I10" s="49">
        <f>VLOOKUP($C10,'LGD and CPD_FG'!$C:$U,2,0)</f>
        <v>0.85</v>
      </c>
      <c r="J10" s="3">
        <f>VLOOKUP($C10,'LGD and CPD_FG'!$C:$U,5,0)</f>
        <v>2.0514833509807026E-2</v>
      </c>
      <c r="K10" s="3">
        <f>VLOOKUP($C10,'LGD and CPD_FG'!$C:$U,4+$G10,0)</f>
        <v>5.9199940720130524E-2</v>
      </c>
      <c r="L10" s="3">
        <f>IFERROR(VLOOKUP($A10&amp;"_"&amp;$E10,CPD!$C:$BW,MATCH($B$1,CPD!$7:$7,0)-2,0),100%)</f>
        <v>3.1326457309259599E-2</v>
      </c>
      <c r="M10" s="3">
        <f>IFERROR(VLOOKUP($A10&amp;"_"&amp;$E10,CPD!$C:$BW,MATCH($B$1,CPD!$7:$7,0)-3+G10,0),100%)</f>
        <v>0.15715148471351106</v>
      </c>
      <c r="N10" s="3">
        <f t="shared" si="2"/>
        <v>2.0514833509807026E-2</v>
      </c>
      <c r="O10" s="50">
        <v>174555470.86560053</v>
      </c>
      <c r="P10" s="50">
        <f t="shared" si="3"/>
        <v>8727773.5432800259</v>
      </c>
      <c r="Q10" s="51">
        <f t="shared" si="4"/>
        <v>3043829.9595787008</v>
      </c>
      <c r="R10" s="51">
        <f t="shared" si="5"/>
        <v>152191.49797893505</v>
      </c>
      <c r="S10" s="51">
        <f t="shared" si="6"/>
        <v>3580976.4230337655</v>
      </c>
      <c r="T10" s="51">
        <f t="shared" si="7"/>
        <v>179048.82115168829</v>
      </c>
      <c r="U10" s="51">
        <f t="shared" si="8"/>
        <v>148372150.23576045</v>
      </c>
      <c r="V10" s="51">
        <f t="shared" si="9"/>
        <v>7418607.5117880218</v>
      </c>
    </row>
    <row r="11" spans="1:22">
      <c r="A11" s="2" t="str">
        <f>A10</f>
        <v>Car Loan</v>
      </c>
      <c r="B11" s="2" t="str">
        <f>B10</f>
        <v>WCD</v>
      </c>
      <c r="C11" s="2" t="str">
        <f>C10</f>
        <v>WCD I</v>
      </c>
      <c r="D11" s="2" t="str">
        <f t="shared" ref="D11:D14" si="14">D10</f>
        <v>Used</v>
      </c>
      <c r="E11" s="46" t="str">
        <f t="shared" ref="E11:F11" si="15">E6</f>
        <v>1-30</v>
      </c>
      <c r="F11" s="48">
        <f t="shared" si="15"/>
        <v>1</v>
      </c>
      <c r="G11" s="2">
        <f>G10</f>
        <v>3</v>
      </c>
      <c r="H11" s="2" t="str">
        <f>VLOOKUP($C11,'LGD and CPD_FG'!$C:$U,3,0)</f>
        <v>Not Known</v>
      </c>
      <c r="I11" s="49">
        <f>VLOOKUP($C11,'LGD and CPD_FG'!$C:$U,2,0)</f>
        <v>0.85</v>
      </c>
      <c r="J11" s="3">
        <f>VLOOKUP($C11,'LGD and CPD_FG'!$C:$U,5,0)</f>
        <v>2.0514833509807026E-2</v>
      </c>
      <c r="K11" s="3">
        <f>VLOOKUP($C11,'LGD and CPD_FG'!$C:$U,4+$G11,0)</f>
        <v>5.9199940720130524E-2</v>
      </c>
      <c r="L11" s="3">
        <f>IFERROR(VLOOKUP($A11&amp;"_"&amp;$E11,CPD!$C:$BW,MATCH($B$1,CPD!$7:$7,0)-2,0),100%)</f>
        <v>0.54676923260404098</v>
      </c>
      <c r="M11" s="3">
        <f>IFERROR(VLOOKUP($A11&amp;"_"&amp;$E11,CPD!$C:$BW,MATCH($B$1,CPD!$7:$7,0)-3+G11,0),100%)</f>
        <v>0.63213251795553704</v>
      </c>
      <c r="N11" s="3">
        <f t="shared" si="2"/>
        <v>2.0514833509807026E-2</v>
      </c>
      <c r="O11" s="50">
        <v>1763186.5744000054</v>
      </c>
      <c r="P11" s="50">
        <f t="shared" si="3"/>
        <v>88159.328720000281</v>
      </c>
      <c r="Q11" s="51">
        <f t="shared" si="4"/>
        <v>30745.757167461627</v>
      </c>
      <c r="R11" s="51">
        <f t="shared" si="5"/>
        <v>1537.2878583730815</v>
      </c>
      <c r="S11" s="51">
        <f t="shared" si="6"/>
        <v>36171.479020543091</v>
      </c>
      <c r="T11" s="51">
        <f t="shared" si="7"/>
        <v>1808.5739510271546</v>
      </c>
      <c r="U11" s="51">
        <f t="shared" si="8"/>
        <v>1498708.5882400046</v>
      </c>
      <c r="V11" s="51">
        <f t="shared" si="9"/>
        <v>74935.429412000231</v>
      </c>
    </row>
    <row r="12" spans="1:22">
      <c r="A12" s="2" t="str">
        <f t="shared" ref="A12:C14" si="16">A11</f>
        <v>Car Loan</v>
      </c>
      <c r="B12" s="2" t="str">
        <f t="shared" si="16"/>
        <v>WCD</v>
      </c>
      <c r="C12" s="2" t="str">
        <f t="shared" si="16"/>
        <v>WCD I</v>
      </c>
      <c r="D12" s="2" t="str">
        <f t="shared" si="14"/>
        <v>Used</v>
      </c>
      <c r="E12" s="46" t="str">
        <f t="shared" ref="E12:F12" si="17">E7</f>
        <v>31-60</v>
      </c>
      <c r="F12" s="48">
        <f t="shared" si="17"/>
        <v>2</v>
      </c>
      <c r="G12" s="2">
        <f t="shared" ref="G12:G14" si="18">G11</f>
        <v>3</v>
      </c>
      <c r="H12" s="2" t="str">
        <f>VLOOKUP($C12,'LGD and CPD_FG'!$C:$U,3,0)</f>
        <v>Not Known</v>
      </c>
      <c r="I12" s="49">
        <f>VLOOKUP($C12,'LGD and CPD_FG'!$C:$U,2,0)</f>
        <v>0.85</v>
      </c>
      <c r="J12" s="3">
        <f>VLOOKUP($C12,'LGD and CPD_FG'!$C:$U,5,0)</f>
        <v>2.0514833509807026E-2</v>
      </c>
      <c r="K12" s="3">
        <f>VLOOKUP($C12,'LGD and CPD_FG'!$C:$U,4+$G12,0)</f>
        <v>5.9199940720130524E-2</v>
      </c>
      <c r="L12" s="3">
        <f>IFERROR(VLOOKUP($A12&amp;"_"&amp;$E12,CPD!$C:$BW,MATCH($B$1,CPD!$7:$7,0)-2,0),100%)</f>
        <v>0.88531692254834216</v>
      </c>
      <c r="M12" s="3">
        <f>IFERROR(VLOOKUP($A12&amp;"_"&amp;$E12,CPD!$C:$BW,MATCH($B$1,CPD!$7:$7,0)-3+G12,0),100%)</f>
        <v>0.92182984388222478</v>
      </c>
      <c r="N12" s="3">
        <f t="shared" si="2"/>
        <v>5.9199940720130524E-2</v>
      </c>
      <c r="O12" s="50">
        <v>3500951.55</v>
      </c>
      <c r="P12" s="50">
        <f t="shared" si="3"/>
        <v>175047.57750000001</v>
      </c>
      <c r="Q12" s="51">
        <f t="shared" si="4"/>
        <v>176167.70559044168</v>
      </c>
      <c r="R12" s="51">
        <f t="shared" si="5"/>
        <v>8808.3852795220864</v>
      </c>
      <c r="S12" s="51">
        <f t="shared" si="6"/>
        <v>207256.12422404907</v>
      </c>
      <c r="T12" s="51">
        <f t="shared" si="7"/>
        <v>10362.806211202455</v>
      </c>
      <c r="U12" s="51">
        <f t="shared" si="8"/>
        <v>2975808.8174999999</v>
      </c>
      <c r="V12" s="51">
        <f t="shared" si="9"/>
        <v>148790.440875</v>
      </c>
    </row>
    <row r="13" spans="1:22">
      <c r="A13" s="2" t="str">
        <f t="shared" ref="A13:B13" si="19">A12</f>
        <v>Car Loan</v>
      </c>
      <c r="B13" s="2" t="str">
        <f t="shared" si="19"/>
        <v>WCD</v>
      </c>
      <c r="C13" s="2" t="str">
        <f t="shared" si="16"/>
        <v>WCD I</v>
      </c>
      <c r="D13" s="2" t="str">
        <f t="shared" si="14"/>
        <v>Used</v>
      </c>
      <c r="E13" s="46" t="str">
        <f t="shared" ref="E13:F13" si="20">E8</f>
        <v>61-90</v>
      </c>
      <c r="F13" s="48">
        <f t="shared" si="20"/>
        <v>2</v>
      </c>
      <c r="G13" s="2">
        <f t="shared" si="18"/>
        <v>3</v>
      </c>
      <c r="H13" s="2" t="str">
        <f>VLOOKUP($C13,'LGD and CPD_FG'!$C:$U,3,0)</f>
        <v>Not Known</v>
      </c>
      <c r="I13" s="49">
        <f>VLOOKUP($C13,'LGD and CPD_FG'!$C:$U,2,0)</f>
        <v>0.85</v>
      </c>
      <c r="J13" s="3">
        <f>VLOOKUP($C13,'LGD and CPD_FG'!$C:$U,5,0)</f>
        <v>2.0514833509807026E-2</v>
      </c>
      <c r="K13" s="3">
        <f>VLOOKUP($C13,'LGD and CPD_FG'!$C:$U,4+$G13,0)</f>
        <v>5.9199940720130524E-2</v>
      </c>
      <c r="L13" s="3">
        <f>IFERROR(VLOOKUP($A13&amp;"_"&amp;$E13,CPD!$C:$BW,MATCH($B$1,CPD!$7:$7,0)-2,0),100%)</f>
        <v>0.99627086619848115</v>
      </c>
      <c r="M13" s="3">
        <f>IFERROR(VLOOKUP($A13&amp;"_"&amp;$E13,CPD!$C:$BW,MATCH($B$1,CPD!$7:$7,0)-3+G13,0),100%)</f>
        <v>0.99814095696673144</v>
      </c>
      <c r="N13" s="3">
        <f t="shared" si="2"/>
        <v>5.9199940720130524E-2</v>
      </c>
      <c r="O13" s="50">
        <v>3500951.55</v>
      </c>
      <c r="P13" s="50">
        <f t="shared" si="3"/>
        <v>175047.57750000001</v>
      </c>
      <c r="Q13" s="51">
        <f t="shared" si="4"/>
        <v>176167.70559044168</v>
      </c>
      <c r="R13" s="51">
        <f t="shared" si="5"/>
        <v>8808.3852795220864</v>
      </c>
      <c r="S13" s="51">
        <f t="shared" si="6"/>
        <v>207256.12422404907</v>
      </c>
      <c r="T13" s="51">
        <f t="shared" si="7"/>
        <v>10362.806211202455</v>
      </c>
      <c r="U13" s="51">
        <f t="shared" si="8"/>
        <v>2975808.8174999999</v>
      </c>
      <c r="V13" s="51">
        <f t="shared" si="9"/>
        <v>148790.440875</v>
      </c>
    </row>
    <row r="14" spans="1:22">
      <c r="A14" s="2" t="str">
        <f t="shared" ref="A14:B14" si="21">A13</f>
        <v>Car Loan</v>
      </c>
      <c r="B14" s="2" t="str">
        <f t="shared" si="21"/>
        <v>WCD</v>
      </c>
      <c r="C14" s="2" t="str">
        <f t="shared" si="16"/>
        <v>WCD I</v>
      </c>
      <c r="D14" s="2" t="str">
        <f t="shared" si="14"/>
        <v>Used</v>
      </c>
      <c r="E14" s="46" t="str">
        <f t="shared" ref="E14:F14" si="22">E9</f>
        <v>90+</v>
      </c>
      <c r="F14" s="48">
        <f t="shared" si="22"/>
        <v>3</v>
      </c>
      <c r="G14" s="2">
        <f t="shared" si="18"/>
        <v>3</v>
      </c>
      <c r="H14" s="2" t="str">
        <f>VLOOKUP($C14,'LGD and CPD_FG'!$C:$U,3,0)</f>
        <v>Not Known</v>
      </c>
      <c r="I14" s="49">
        <f>VLOOKUP($C14,'LGD and CPD_FG'!$C:$U,2,0)</f>
        <v>0.85</v>
      </c>
      <c r="J14" s="3">
        <f>VLOOKUP($C14,'LGD and CPD_FG'!$C:$U,5,0)</f>
        <v>2.0514833509807026E-2</v>
      </c>
      <c r="K14" s="3">
        <f>VLOOKUP($C14,'LGD and CPD_FG'!$C:$U,4+$G14,0)</f>
        <v>5.9199940720130524E-2</v>
      </c>
      <c r="L14" s="3">
        <f>IFERROR(VLOOKUP($A14&amp;"_"&amp;$E14,CPD!$C:$BW,MATCH($B$1,CPD!$7:$7,0)-2,0),100%)</f>
        <v>1</v>
      </c>
      <c r="M14" s="3">
        <f>IFERROR(VLOOKUP($A14&amp;"_"&amp;$E14,CPD!$C:$BW,MATCH($B$1,CPD!$7:$7,0)-3+G14,0),100%)</f>
        <v>1</v>
      </c>
      <c r="N14" s="3">
        <f t="shared" si="2"/>
        <v>2.0514833509807026E-2</v>
      </c>
      <c r="O14" s="50"/>
      <c r="P14" s="50"/>
      <c r="Q14" s="51">
        <f t="shared" si="4"/>
        <v>0</v>
      </c>
      <c r="R14" s="51">
        <f t="shared" si="5"/>
        <v>0</v>
      </c>
      <c r="S14" s="51">
        <f t="shared" si="6"/>
        <v>0</v>
      </c>
      <c r="T14" s="51">
        <f t="shared" si="7"/>
        <v>0</v>
      </c>
      <c r="U14" s="51">
        <f t="shared" si="8"/>
        <v>0</v>
      </c>
      <c r="V14" s="51">
        <f t="shared" si="9"/>
        <v>0</v>
      </c>
    </row>
    <row r="15" spans="1:22">
      <c r="A15" s="2" t="s">
        <v>40</v>
      </c>
      <c r="B15" s="2" t="s">
        <v>8</v>
      </c>
      <c r="C15" s="2" t="s">
        <v>10</v>
      </c>
      <c r="D15" s="2" t="s">
        <v>62</v>
      </c>
      <c r="E15" s="46" t="str">
        <f t="shared" ref="E15:F15" si="23">E10</f>
        <v>0</v>
      </c>
      <c r="F15" s="48">
        <f t="shared" si="23"/>
        <v>1</v>
      </c>
      <c r="G15" s="2">
        <v>3</v>
      </c>
      <c r="H15" s="2" t="str">
        <f>VLOOKUP($C15,'LGD and CPD_FG'!$C:$U,3,0)</f>
        <v/>
      </c>
      <c r="I15" s="49">
        <f>VLOOKUP($C15,'LGD and CPD_FG'!$C:$U,2,0)</f>
        <v>0.85</v>
      </c>
      <c r="J15" s="3" t="str">
        <f>VLOOKUP($C15,'LGD and CPD_FG'!$C:$U,5,0)</f>
        <v/>
      </c>
      <c r="K15" s="3" t="str">
        <f>VLOOKUP($C15,'LGD and CPD_FG'!$C:$U,4+$G15,0)</f>
        <v/>
      </c>
      <c r="L15" s="3">
        <f>IFERROR(VLOOKUP($A15&amp;"_"&amp;$E15,CPD!$C:$BW,MATCH($B$1,CPD!$7:$7,0)-2,0),100%)</f>
        <v>3.1326457309259599E-2</v>
      </c>
      <c r="M15" s="3">
        <f>IFERROR(VLOOKUP($A15&amp;"_"&amp;$E15,CPD!$C:$BW,MATCH($B$1,CPD!$7:$7,0)-3+G15,0),100%)</f>
        <v>0.15715148471351106</v>
      </c>
      <c r="N15" s="3">
        <f t="shared" si="2"/>
        <v>3.1326457309259599E-2</v>
      </c>
      <c r="O15" s="50">
        <v>26637655.294799987</v>
      </c>
      <c r="P15" s="50">
        <f t="shared" si="3"/>
        <v>1331882.7647399995</v>
      </c>
      <c r="Q15" s="51">
        <f t="shared" si="4"/>
        <v>709293.86569962604</v>
      </c>
      <c r="R15" s="51">
        <f t="shared" si="5"/>
        <v>35464.693284981309</v>
      </c>
      <c r="S15" s="51">
        <f t="shared" si="6"/>
        <v>834463.37141132471</v>
      </c>
      <c r="T15" s="51">
        <f t="shared" si="7"/>
        <v>41723.168570566238</v>
      </c>
      <c r="U15" s="51">
        <f t="shared" si="8"/>
        <v>22642007.000579987</v>
      </c>
      <c r="V15" s="51">
        <f t="shared" si="9"/>
        <v>1132100.3500289996</v>
      </c>
    </row>
    <row r="16" spans="1:22">
      <c r="A16" s="2" t="str">
        <f>A15</f>
        <v>Car Loan</v>
      </c>
      <c r="B16" s="2" t="str">
        <f>B15</f>
        <v>WCD</v>
      </c>
      <c r="C16" s="2" t="str">
        <f>C15</f>
        <v>WCD II</v>
      </c>
      <c r="D16" s="2" t="str">
        <f t="shared" ref="D16:D19" si="24">D15</f>
        <v>New</v>
      </c>
      <c r="E16" s="46" t="str">
        <f t="shared" ref="E16:F16" si="25">E11</f>
        <v>1-30</v>
      </c>
      <c r="F16" s="48">
        <f t="shared" si="25"/>
        <v>1</v>
      </c>
      <c r="G16" s="2">
        <f>G15</f>
        <v>3</v>
      </c>
      <c r="H16" s="2" t="str">
        <f>VLOOKUP($C16,'LGD and CPD_FG'!$C:$U,3,0)</f>
        <v/>
      </c>
      <c r="I16" s="49">
        <f>VLOOKUP($C16,'LGD and CPD_FG'!$C:$U,2,0)</f>
        <v>0.85</v>
      </c>
      <c r="J16" s="3" t="str">
        <f>VLOOKUP($C16,'LGD and CPD_FG'!$C:$U,5,0)</f>
        <v/>
      </c>
      <c r="K16" s="3" t="str">
        <f>VLOOKUP($C16,'LGD and CPD_FG'!$C:$U,4+$G16,0)</f>
        <v/>
      </c>
      <c r="L16" s="3">
        <f>IFERROR(VLOOKUP($A16&amp;"_"&amp;$E16,CPD!$C:$BW,MATCH($B$1,CPD!$7:$7,0)-2,0),100%)</f>
        <v>0.54676923260404098</v>
      </c>
      <c r="M16" s="3">
        <f>IFERROR(VLOOKUP($A16&amp;"_"&amp;$E16,CPD!$C:$BW,MATCH($B$1,CPD!$7:$7,0)-3+G16,0),100%)</f>
        <v>0.63213251795553704</v>
      </c>
      <c r="N16" s="3">
        <f t="shared" si="2"/>
        <v>0.54676923260404098</v>
      </c>
      <c r="O16" s="50">
        <v>269067.22519999987</v>
      </c>
      <c r="P16" s="50">
        <f t="shared" si="3"/>
        <v>13453.361259999994</v>
      </c>
      <c r="Q16" s="51">
        <f t="shared" si="4"/>
        <v>125050.02820527721</v>
      </c>
      <c r="R16" s="51">
        <f t="shared" si="5"/>
        <v>6252.5014102638606</v>
      </c>
      <c r="S16" s="51">
        <f t="shared" si="6"/>
        <v>147117.68024150262</v>
      </c>
      <c r="T16" s="51">
        <f t="shared" si="7"/>
        <v>7355.8840120751311</v>
      </c>
      <c r="U16" s="51">
        <f t="shared" si="8"/>
        <v>228707.14141999988</v>
      </c>
      <c r="V16" s="51">
        <f t="shared" si="9"/>
        <v>11435.357070999995</v>
      </c>
    </row>
    <row r="17" spans="1:22">
      <c r="A17" s="2" t="str">
        <f t="shared" ref="A17:B19" si="26">A16</f>
        <v>Car Loan</v>
      </c>
      <c r="B17" s="2" t="str">
        <f t="shared" si="26"/>
        <v>WCD</v>
      </c>
      <c r="C17" s="2" t="str">
        <f t="shared" ref="C17:C19" si="27">C16</f>
        <v>WCD II</v>
      </c>
      <c r="D17" s="2" t="str">
        <f t="shared" si="24"/>
        <v>New</v>
      </c>
      <c r="E17" s="46" t="str">
        <f t="shared" ref="E17:F17" si="28">E12</f>
        <v>31-60</v>
      </c>
      <c r="F17" s="48">
        <f t="shared" si="28"/>
        <v>2</v>
      </c>
      <c r="G17" s="2">
        <f t="shared" ref="G17:G19" si="29">G16</f>
        <v>3</v>
      </c>
      <c r="H17" s="2" t="str">
        <f>VLOOKUP($C17,'LGD and CPD_FG'!$C:$U,3,0)</f>
        <v/>
      </c>
      <c r="I17" s="49">
        <f>VLOOKUP($C17,'LGD and CPD_FG'!$C:$U,2,0)</f>
        <v>0.85</v>
      </c>
      <c r="J17" s="3" t="str">
        <f>VLOOKUP($C17,'LGD and CPD_FG'!$C:$U,5,0)</f>
        <v/>
      </c>
      <c r="K17" s="3" t="str">
        <f>VLOOKUP($C17,'LGD and CPD_FG'!$C:$U,4+$G17,0)</f>
        <v/>
      </c>
      <c r="L17" s="3">
        <f>IFERROR(VLOOKUP($A17&amp;"_"&amp;$E17,CPD!$C:$BW,MATCH($B$1,CPD!$7:$7,0)-2,0),100%)</f>
        <v>0.88531692254834216</v>
      </c>
      <c r="M17" s="3">
        <f>IFERROR(VLOOKUP($A17&amp;"_"&amp;$E17,CPD!$C:$BW,MATCH($B$1,CPD!$7:$7,0)-3+G17,0),100%)</f>
        <v>0.92182984388222478</v>
      </c>
      <c r="N17" s="3">
        <f t="shared" si="2"/>
        <v>0.92182984388222478</v>
      </c>
      <c r="O17" s="50">
        <v>78464.714999999997</v>
      </c>
      <c r="P17" s="50">
        <f t="shared" si="3"/>
        <v>3923.2357499999998</v>
      </c>
      <c r="Q17" s="51">
        <f t="shared" si="4"/>
        <v>61481.448581906268</v>
      </c>
      <c r="R17" s="51">
        <f t="shared" si="5"/>
        <v>3074.0724290953135</v>
      </c>
      <c r="S17" s="51">
        <f t="shared" si="6"/>
        <v>72331.115978713264</v>
      </c>
      <c r="T17" s="51">
        <f t="shared" si="7"/>
        <v>3616.555798935663</v>
      </c>
      <c r="U17" s="51">
        <f t="shared" si="8"/>
        <v>66695.00774999999</v>
      </c>
      <c r="V17" s="51">
        <f t="shared" si="9"/>
        <v>3334.7503874999998</v>
      </c>
    </row>
    <row r="18" spans="1:22">
      <c r="A18" s="2" t="str">
        <f t="shared" si="26"/>
        <v>Car Loan</v>
      </c>
      <c r="B18" s="2" t="str">
        <f t="shared" si="26"/>
        <v>WCD</v>
      </c>
      <c r="C18" s="2" t="str">
        <f t="shared" si="27"/>
        <v>WCD II</v>
      </c>
      <c r="D18" s="2" t="str">
        <f t="shared" si="24"/>
        <v>New</v>
      </c>
      <c r="E18" s="46" t="str">
        <f t="shared" ref="E18:F18" si="30">E13</f>
        <v>61-90</v>
      </c>
      <c r="F18" s="48">
        <f t="shared" si="30"/>
        <v>2</v>
      </c>
      <c r="G18" s="2">
        <f t="shared" si="29"/>
        <v>3</v>
      </c>
      <c r="H18" s="2" t="str">
        <f>VLOOKUP($C18,'LGD and CPD_FG'!$C:$U,3,0)</f>
        <v/>
      </c>
      <c r="I18" s="49">
        <f>VLOOKUP($C18,'LGD and CPD_FG'!$C:$U,2,0)</f>
        <v>0.85</v>
      </c>
      <c r="J18" s="3" t="str">
        <f>VLOOKUP($C18,'LGD and CPD_FG'!$C:$U,5,0)</f>
        <v/>
      </c>
      <c r="K18" s="3" t="str">
        <f>VLOOKUP($C18,'LGD and CPD_FG'!$C:$U,4+$G18,0)</f>
        <v/>
      </c>
      <c r="L18" s="3">
        <f>IFERROR(VLOOKUP($A18&amp;"_"&amp;$E18,CPD!$C:$BW,MATCH($B$1,CPD!$7:$7,0)-2,0),100%)</f>
        <v>0.99627086619848115</v>
      </c>
      <c r="M18" s="3">
        <f>IFERROR(VLOOKUP($A18&amp;"_"&amp;$E18,CPD!$C:$BW,MATCH($B$1,CPD!$7:$7,0)-3+G18,0),100%)</f>
        <v>0.99814095696673144</v>
      </c>
      <c r="N18" s="3">
        <f t="shared" si="2"/>
        <v>0.99814095696673144</v>
      </c>
      <c r="O18" s="50">
        <v>78464.714999999997</v>
      </c>
      <c r="P18" s="50">
        <f t="shared" si="3"/>
        <v>3923.2357499999998</v>
      </c>
      <c r="Q18" s="51">
        <f t="shared" si="4"/>
        <v>66571.018860488562</v>
      </c>
      <c r="R18" s="51">
        <f t="shared" si="5"/>
        <v>3328.5509430244283</v>
      </c>
      <c r="S18" s="51">
        <f t="shared" si="6"/>
        <v>78318.845718221841</v>
      </c>
      <c r="T18" s="51">
        <f t="shared" si="7"/>
        <v>3915.9422859110923</v>
      </c>
      <c r="U18" s="51">
        <f t="shared" si="8"/>
        <v>66695.00774999999</v>
      </c>
      <c r="V18" s="51">
        <f t="shared" si="9"/>
        <v>3334.7503874999998</v>
      </c>
    </row>
    <row r="19" spans="1:22">
      <c r="A19" s="2" t="str">
        <f t="shared" si="26"/>
        <v>Car Loan</v>
      </c>
      <c r="B19" s="2" t="str">
        <f t="shared" si="26"/>
        <v>WCD</v>
      </c>
      <c r="C19" s="2" t="str">
        <f t="shared" si="27"/>
        <v>WCD II</v>
      </c>
      <c r="D19" s="2" t="str">
        <f t="shared" si="24"/>
        <v>New</v>
      </c>
      <c r="E19" s="46" t="str">
        <f t="shared" ref="E19:F19" si="31">E14</f>
        <v>90+</v>
      </c>
      <c r="F19" s="48">
        <f t="shared" si="31"/>
        <v>3</v>
      </c>
      <c r="G19" s="2">
        <f t="shared" si="29"/>
        <v>3</v>
      </c>
      <c r="H19" s="2" t="str">
        <f>VLOOKUP($C19,'LGD and CPD_FG'!$C:$U,3,0)</f>
        <v/>
      </c>
      <c r="I19" s="49">
        <f>VLOOKUP($C19,'LGD and CPD_FG'!$C:$U,2,0)</f>
        <v>0.85</v>
      </c>
      <c r="J19" s="3" t="str">
        <f>VLOOKUP($C19,'LGD and CPD_FG'!$C:$U,5,0)</f>
        <v/>
      </c>
      <c r="K19" s="3" t="str">
        <f>VLOOKUP($C19,'LGD and CPD_FG'!$C:$U,4+$G19,0)</f>
        <v/>
      </c>
      <c r="L19" s="3">
        <f>IFERROR(VLOOKUP($A19&amp;"_"&amp;$E19,CPD!$C:$BW,MATCH($B$1,CPD!$7:$7,0)-2,0),100%)</f>
        <v>1</v>
      </c>
      <c r="M19" s="3">
        <f>IFERROR(VLOOKUP($A19&amp;"_"&amp;$E19,CPD!$C:$BW,MATCH($B$1,CPD!$7:$7,0)-3+G19,0),100%)</f>
        <v>1</v>
      </c>
      <c r="N19" s="3">
        <f t="shared" si="2"/>
        <v>1</v>
      </c>
      <c r="O19" s="50">
        <v>201514.3</v>
      </c>
      <c r="P19" s="50">
        <f t="shared" si="3"/>
        <v>10075.715</v>
      </c>
      <c r="Q19" s="51">
        <f t="shared" si="4"/>
        <v>171287.155</v>
      </c>
      <c r="R19" s="51">
        <f t="shared" si="5"/>
        <v>8564.3577499999992</v>
      </c>
      <c r="S19" s="51">
        <f t="shared" si="6"/>
        <v>201514.3</v>
      </c>
      <c r="T19" s="51">
        <f t="shared" si="7"/>
        <v>10075.715</v>
      </c>
      <c r="U19" s="51">
        <f t="shared" si="8"/>
        <v>171287.155</v>
      </c>
      <c r="V19" s="51">
        <f t="shared" si="9"/>
        <v>8564.3577499999992</v>
      </c>
    </row>
    <row r="20" spans="1:22">
      <c r="A20" s="2" t="s">
        <v>40</v>
      </c>
      <c r="B20" s="2" t="s">
        <v>8</v>
      </c>
      <c r="C20" s="2" t="s">
        <v>10</v>
      </c>
      <c r="D20" s="2" t="s">
        <v>63</v>
      </c>
      <c r="E20" s="46" t="str">
        <f t="shared" ref="E20:F20" si="32">E15</f>
        <v>0</v>
      </c>
      <c r="F20" s="48">
        <f t="shared" si="32"/>
        <v>1</v>
      </c>
      <c r="G20" s="2">
        <v>3</v>
      </c>
      <c r="H20" s="2" t="str">
        <f>VLOOKUP($C20,'LGD and CPD_FG'!$C:$U,3,0)</f>
        <v/>
      </c>
      <c r="I20" s="49">
        <f>VLOOKUP($C20,'LGD and CPD_FG'!$C:$U,2,0)</f>
        <v>0.85</v>
      </c>
      <c r="J20" s="3" t="str">
        <f>VLOOKUP($C20,'LGD and CPD_FG'!$C:$U,5,0)</f>
        <v/>
      </c>
      <c r="K20" s="3" t="str">
        <f>VLOOKUP($C20,'LGD and CPD_FG'!$C:$U,4+$G20,0)</f>
        <v/>
      </c>
      <c r="L20" s="3">
        <f>IFERROR(VLOOKUP($A20&amp;"_"&amp;$E20,CPD!$C:$BW,MATCH($B$1,CPD!$7:$7,0)-2,0),100%)</f>
        <v>3.1326457309259599E-2</v>
      </c>
      <c r="M20" s="3">
        <f>IFERROR(VLOOKUP($A20&amp;"_"&amp;$E20,CPD!$C:$BW,MATCH($B$1,CPD!$7:$7,0)-3+G20,0),100%)</f>
        <v>0.15715148471351106</v>
      </c>
      <c r="N20" s="3">
        <f t="shared" si="2"/>
        <v>3.1326457309259599E-2</v>
      </c>
      <c r="O20" s="50">
        <v>26637655.294799987</v>
      </c>
      <c r="P20" s="50">
        <f t="shared" si="3"/>
        <v>1331882.7647399995</v>
      </c>
      <c r="Q20" s="51">
        <f t="shared" si="4"/>
        <v>709293.86569962604</v>
      </c>
      <c r="R20" s="51">
        <f t="shared" si="5"/>
        <v>35464.693284981309</v>
      </c>
      <c r="S20" s="51">
        <f t="shared" si="6"/>
        <v>834463.37141132471</v>
      </c>
      <c r="T20" s="51">
        <f t="shared" si="7"/>
        <v>41723.168570566238</v>
      </c>
      <c r="U20" s="51">
        <f t="shared" si="8"/>
        <v>22642007.000579987</v>
      </c>
      <c r="V20" s="51">
        <f t="shared" si="9"/>
        <v>1132100.3500289996</v>
      </c>
    </row>
    <row r="21" spans="1:22">
      <c r="A21" s="2" t="str">
        <f>A20</f>
        <v>Car Loan</v>
      </c>
      <c r="B21" s="2" t="str">
        <f>B20</f>
        <v>WCD</v>
      </c>
      <c r="C21" s="2" t="str">
        <f>C20</f>
        <v>WCD II</v>
      </c>
      <c r="D21" s="2" t="str">
        <f t="shared" ref="D21:D24" si="33">D20</f>
        <v>Used</v>
      </c>
      <c r="E21" s="46" t="str">
        <f t="shared" ref="E21:F21" si="34">E16</f>
        <v>1-30</v>
      </c>
      <c r="F21" s="48">
        <f t="shared" si="34"/>
        <v>1</v>
      </c>
      <c r="G21" s="2">
        <f>G20</f>
        <v>3</v>
      </c>
      <c r="H21" s="2" t="str">
        <f>VLOOKUP($C21,'LGD and CPD_FG'!$C:$U,3,0)</f>
        <v/>
      </c>
      <c r="I21" s="49">
        <f>VLOOKUP($C21,'LGD and CPD_FG'!$C:$U,2,0)</f>
        <v>0.85</v>
      </c>
      <c r="J21" s="3" t="str">
        <f>VLOOKUP($C21,'LGD and CPD_FG'!$C:$U,5,0)</f>
        <v/>
      </c>
      <c r="K21" s="3" t="str">
        <f>VLOOKUP($C21,'LGD and CPD_FG'!$C:$U,4+$G21,0)</f>
        <v/>
      </c>
      <c r="L21" s="3">
        <f>IFERROR(VLOOKUP($A21&amp;"_"&amp;$E21,CPD!$C:$BW,MATCH($B$1,CPD!$7:$7,0)-2,0),100%)</f>
        <v>0.54676923260404098</v>
      </c>
      <c r="M21" s="3">
        <f>IFERROR(VLOOKUP($A21&amp;"_"&amp;$E21,CPD!$C:$BW,MATCH($B$1,CPD!$7:$7,0)-3+G21,0),100%)</f>
        <v>0.63213251795553704</v>
      </c>
      <c r="N21" s="3">
        <f t="shared" si="2"/>
        <v>0.54676923260404098</v>
      </c>
      <c r="O21" s="50">
        <v>269067.22519999987</v>
      </c>
      <c r="P21" s="50">
        <f t="shared" si="3"/>
        <v>13453.361259999994</v>
      </c>
      <c r="Q21" s="51">
        <f t="shared" si="4"/>
        <v>125050.02820527721</v>
      </c>
      <c r="R21" s="51">
        <f t="shared" si="5"/>
        <v>6252.5014102638606</v>
      </c>
      <c r="S21" s="51">
        <f t="shared" si="6"/>
        <v>147117.68024150262</v>
      </c>
      <c r="T21" s="51">
        <f t="shared" si="7"/>
        <v>7355.8840120751311</v>
      </c>
      <c r="U21" s="51">
        <f t="shared" si="8"/>
        <v>228707.14141999988</v>
      </c>
      <c r="V21" s="51">
        <f t="shared" si="9"/>
        <v>11435.357070999995</v>
      </c>
    </row>
    <row r="22" spans="1:22">
      <c r="A22" s="2" t="str">
        <f t="shared" ref="A22:C24" si="35">A21</f>
        <v>Car Loan</v>
      </c>
      <c r="B22" s="2" t="str">
        <f t="shared" si="35"/>
        <v>WCD</v>
      </c>
      <c r="C22" s="2" t="str">
        <f t="shared" si="35"/>
        <v>WCD II</v>
      </c>
      <c r="D22" s="2" t="str">
        <f t="shared" si="33"/>
        <v>Used</v>
      </c>
      <c r="E22" s="46" t="str">
        <f t="shared" ref="E22:F22" si="36">E17</f>
        <v>31-60</v>
      </c>
      <c r="F22" s="48">
        <f t="shared" si="36"/>
        <v>2</v>
      </c>
      <c r="G22" s="2">
        <f t="shared" ref="G22:G24" si="37">G21</f>
        <v>3</v>
      </c>
      <c r="H22" s="2" t="str">
        <f>VLOOKUP($C22,'LGD and CPD_FG'!$C:$U,3,0)</f>
        <v/>
      </c>
      <c r="I22" s="49">
        <f>VLOOKUP($C22,'LGD and CPD_FG'!$C:$U,2,0)</f>
        <v>0.85</v>
      </c>
      <c r="J22" s="3" t="str">
        <f>VLOOKUP($C22,'LGD and CPD_FG'!$C:$U,5,0)</f>
        <v/>
      </c>
      <c r="K22" s="3" t="str">
        <f>VLOOKUP($C22,'LGD and CPD_FG'!$C:$U,4+$G22,0)</f>
        <v/>
      </c>
      <c r="L22" s="3">
        <f>IFERROR(VLOOKUP($A22&amp;"_"&amp;$E22,CPD!$C:$BW,MATCH($B$1,CPD!$7:$7,0)-2,0),100%)</f>
        <v>0.88531692254834216</v>
      </c>
      <c r="M22" s="3">
        <f>IFERROR(VLOOKUP($A22&amp;"_"&amp;$E22,CPD!$C:$BW,MATCH($B$1,CPD!$7:$7,0)-3+G22,0),100%)</f>
        <v>0.92182984388222478</v>
      </c>
      <c r="N22" s="3">
        <f t="shared" si="2"/>
        <v>0.92182984388222478</v>
      </c>
      <c r="O22" s="50">
        <v>78464.714999999997</v>
      </c>
      <c r="P22" s="50">
        <f t="shared" si="3"/>
        <v>3923.2357499999998</v>
      </c>
      <c r="Q22" s="51">
        <f t="shared" si="4"/>
        <v>61481.448581906268</v>
      </c>
      <c r="R22" s="51">
        <f t="shared" si="5"/>
        <v>3074.0724290953135</v>
      </c>
      <c r="S22" s="51">
        <f t="shared" si="6"/>
        <v>72331.115978713264</v>
      </c>
      <c r="T22" s="51">
        <f t="shared" si="7"/>
        <v>3616.555798935663</v>
      </c>
      <c r="U22" s="51">
        <f t="shared" si="8"/>
        <v>66695.00774999999</v>
      </c>
      <c r="V22" s="51">
        <f t="shared" si="9"/>
        <v>3334.7503874999998</v>
      </c>
    </row>
    <row r="23" spans="1:22">
      <c r="A23" s="2" t="str">
        <f t="shared" ref="A23:B23" si="38">A22</f>
        <v>Car Loan</v>
      </c>
      <c r="B23" s="2" t="str">
        <f t="shared" si="38"/>
        <v>WCD</v>
      </c>
      <c r="C23" s="2" t="str">
        <f t="shared" si="35"/>
        <v>WCD II</v>
      </c>
      <c r="D23" s="2" t="str">
        <f t="shared" si="33"/>
        <v>Used</v>
      </c>
      <c r="E23" s="46" t="str">
        <f t="shared" ref="E23:F23" si="39">E18</f>
        <v>61-90</v>
      </c>
      <c r="F23" s="48">
        <f t="shared" si="39"/>
        <v>2</v>
      </c>
      <c r="G23" s="2">
        <f t="shared" si="37"/>
        <v>3</v>
      </c>
      <c r="H23" s="2" t="str">
        <f>VLOOKUP($C23,'LGD and CPD_FG'!$C:$U,3,0)</f>
        <v/>
      </c>
      <c r="I23" s="49">
        <f>VLOOKUP($C23,'LGD and CPD_FG'!$C:$U,2,0)</f>
        <v>0.85</v>
      </c>
      <c r="J23" s="3" t="str">
        <f>VLOOKUP($C23,'LGD and CPD_FG'!$C:$U,5,0)</f>
        <v/>
      </c>
      <c r="K23" s="3" t="str">
        <f>VLOOKUP($C23,'LGD and CPD_FG'!$C:$U,4+$G23,0)</f>
        <v/>
      </c>
      <c r="L23" s="3">
        <f>IFERROR(VLOOKUP($A23&amp;"_"&amp;$E23,CPD!$C:$BW,MATCH($B$1,CPD!$7:$7,0)-2,0),100%)</f>
        <v>0.99627086619848115</v>
      </c>
      <c r="M23" s="3">
        <f>IFERROR(VLOOKUP($A23&amp;"_"&amp;$E23,CPD!$C:$BW,MATCH($B$1,CPD!$7:$7,0)-3+G23,0),100%)</f>
        <v>0.99814095696673144</v>
      </c>
      <c r="N23" s="3">
        <f t="shared" si="2"/>
        <v>0.99814095696673144</v>
      </c>
      <c r="O23" s="50">
        <v>78464.714999999997</v>
      </c>
      <c r="P23" s="50">
        <f t="shared" si="3"/>
        <v>3923.2357499999998</v>
      </c>
      <c r="Q23" s="51">
        <f t="shared" si="4"/>
        <v>66571.018860488562</v>
      </c>
      <c r="R23" s="51">
        <f t="shared" si="5"/>
        <v>3328.5509430244283</v>
      </c>
      <c r="S23" s="51">
        <f t="shared" si="6"/>
        <v>78318.845718221841</v>
      </c>
      <c r="T23" s="51">
        <f t="shared" si="7"/>
        <v>3915.9422859110923</v>
      </c>
      <c r="U23" s="51">
        <f t="shared" si="8"/>
        <v>66695.00774999999</v>
      </c>
      <c r="V23" s="51">
        <f t="shared" si="9"/>
        <v>3334.7503874999998</v>
      </c>
    </row>
    <row r="24" spans="1:22">
      <c r="A24" s="2" t="str">
        <f t="shared" ref="A24:B24" si="40">A23</f>
        <v>Car Loan</v>
      </c>
      <c r="B24" s="2" t="str">
        <f t="shared" si="40"/>
        <v>WCD</v>
      </c>
      <c r="C24" s="2" t="str">
        <f t="shared" si="35"/>
        <v>WCD II</v>
      </c>
      <c r="D24" s="2" t="str">
        <f t="shared" si="33"/>
        <v>Used</v>
      </c>
      <c r="E24" s="46" t="str">
        <f t="shared" ref="E24:F24" si="41">E19</f>
        <v>90+</v>
      </c>
      <c r="F24" s="48">
        <f t="shared" si="41"/>
        <v>3</v>
      </c>
      <c r="G24" s="2">
        <f t="shared" si="37"/>
        <v>3</v>
      </c>
      <c r="H24" s="2" t="str">
        <f>VLOOKUP($C24,'LGD and CPD_FG'!$C:$U,3,0)</f>
        <v/>
      </c>
      <c r="I24" s="49">
        <f>VLOOKUP($C24,'LGD and CPD_FG'!$C:$U,2,0)</f>
        <v>0.85</v>
      </c>
      <c r="J24" s="3" t="str">
        <f>VLOOKUP($C24,'LGD and CPD_FG'!$C:$U,5,0)</f>
        <v/>
      </c>
      <c r="K24" s="3" t="str">
        <f>VLOOKUP($C24,'LGD and CPD_FG'!$C:$U,4+$G24,0)</f>
        <v/>
      </c>
      <c r="L24" s="3">
        <f>IFERROR(VLOOKUP($A24&amp;"_"&amp;$E24,CPD!$C:$BW,MATCH($B$1,CPD!$7:$7,0)-2,0),100%)</f>
        <v>1</v>
      </c>
      <c r="M24" s="3">
        <f>IFERROR(VLOOKUP($A24&amp;"_"&amp;$E24,CPD!$C:$BW,MATCH($B$1,CPD!$7:$7,0)-3+G24,0),100%)</f>
        <v>1</v>
      </c>
      <c r="N24" s="3">
        <f t="shared" si="2"/>
        <v>1</v>
      </c>
      <c r="O24" s="50">
        <v>201514.3</v>
      </c>
      <c r="P24" s="50">
        <f t="shared" si="3"/>
        <v>10075.715</v>
      </c>
      <c r="Q24" s="51">
        <f t="shared" si="4"/>
        <v>171287.155</v>
      </c>
      <c r="R24" s="51">
        <f t="shared" si="5"/>
        <v>8564.3577499999992</v>
      </c>
      <c r="S24" s="51">
        <f t="shared" si="6"/>
        <v>201514.3</v>
      </c>
      <c r="T24" s="51">
        <f t="shared" si="7"/>
        <v>10075.715</v>
      </c>
      <c r="U24" s="51">
        <f t="shared" si="8"/>
        <v>171287.155</v>
      </c>
      <c r="V24" s="51">
        <f t="shared" si="9"/>
        <v>8564.3577499999992</v>
      </c>
    </row>
    <row r="25" spans="1:22">
      <c r="A25" s="2" t="s">
        <v>40</v>
      </c>
      <c r="B25" s="2" t="s">
        <v>8</v>
      </c>
      <c r="C25" s="2" t="s">
        <v>49</v>
      </c>
      <c r="D25" s="2" t="s">
        <v>62</v>
      </c>
      <c r="E25" s="46" t="str">
        <f t="shared" ref="E25:F25" si="42">E20</f>
        <v>0</v>
      </c>
      <c r="F25" s="48">
        <f t="shared" si="42"/>
        <v>1</v>
      </c>
      <c r="G25" s="2">
        <v>3</v>
      </c>
      <c r="H25" s="2" t="str">
        <f>VLOOKUP($C25,'LGD and CPD_FG'!$C:$U,3,0)</f>
        <v/>
      </c>
      <c r="I25" s="49">
        <f>VLOOKUP($C25,'LGD and CPD_FG'!$C:$U,2,0)</f>
        <v>0.85</v>
      </c>
      <c r="J25" s="3" t="str">
        <f>VLOOKUP($C25,'LGD and CPD_FG'!$C:$U,5,0)</f>
        <v/>
      </c>
      <c r="K25" s="3" t="str">
        <f>VLOOKUP($C25,'LGD and CPD_FG'!$C:$U,4+$G25,0)</f>
        <v/>
      </c>
      <c r="L25" s="3">
        <f>IFERROR(VLOOKUP($A25&amp;"_"&amp;$E25,CPD!$C:$BW,MATCH($B$1,CPD!$7:$7,0)-2,0),100%)</f>
        <v>3.1326457309259599E-2</v>
      </c>
      <c r="M25" s="3">
        <f>IFERROR(VLOOKUP($A25&amp;"_"&amp;$E25,CPD!$C:$BW,MATCH($B$1,CPD!$7:$7,0)-3+G25,0),100%)</f>
        <v>0.15715148471351106</v>
      </c>
      <c r="N25" s="3">
        <f t="shared" si="2"/>
        <v>3.1326457309259599E-2</v>
      </c>
      <c r="O25" s="50"/>
      <c r="P25" s="50"/>
      <c r="Q25" s="51">
        <f t="shared" si="4"/>
        <v>0</v>
      </c>
      <c r="R25" s="51">
        <f t="shared" si="5"/>
        <v>0</v>
      </c>
      <c r="S25" s="51">
        <f t="shared" si="6"/>
        <v>0</v>
      </c>
      <c r="T25" s="51">
        <f t="shared" si="7"/>
        <v>0</v>
      </c>
      <c r="U25" s="51">
        <f t="shared" si="8"/>
        <v>0</v>
      </c>
      <c r="V25" s="51">
        <f t="shared" si="9"/>
        <v>0</v>
      </c>
    </row>
    <row r="26" spans="1:22">
      <c r="A26" s="2" t="str">
        <f>A25</f>
        <v>Car Loan</v>
      </c>
      <c r="B26" s="2" t="str">
        <f>B25</f>
        <v>WCD</v>
      </c>
      <c r="C26" s="2" t="str">
        <f>C25</f>
        <v>WCD III</v>
      </c>
      <c r="D26" s="2" t="str">
        <f t="shared" ref="D26:D29" si="43">D25</f>
        <v>New</v>
      </c>
      <c r="E26" s="46" t="str">
        <f t="shared" ref="E26:F26" si="44">E21</f>
        <v>1-30</v>
      </c>
      <c r="F26" s="48">
        <f t="shared" si="44"/>
        <v>1</v>
      </c>
      <c r="G26" s="2">
        <f>G25</f>
        <v>3</v>
      </c>
      <c r="H26" s="2" t="str">
        <f>VLOOKUP($C26,'LGD and CPD_FG'!$C:$U,3,0)</f>
        <v/>
      </c>
      <c r="I26" s="49">
        <f>VLOOKUP($C26,'LGD and CPD_FG'!$C:$U,2,0)</f>
        <v>0.85</v>
      </c>
      <c r="J26" s="3" t="str">
        <f>VLOOKUP($C26,'LGD and CPD_FG'!$C:$U,5,0)</f>
        <v/>
      </c>
      <c r="K26" s="3" t="str">
        <f>VLOOKUP($C26,'LGD and CPD_FG'!$C:$U,4+$G26,0)</f>
        <v/>
      </c>
      <c r="L26" s="3">
        <f>IFERROR(VLOOKUP($A26&amp;"_"&amp;$E26,CPD!$C:$BW,MATCH($B$1,CPD!$7:$7,0)-2,0),100%)</f>
        <v>0.54676923260404098</v>
      </c>
      <c r="M26" s="3">
        <f>IFERROR(VLOOKUP($A26&amp;"_"&amp;$E26,CPD!$C:$BW,MATCH($B$1,CPD!$7:$7,0)-3+G26,0),100%)</f>
        <v>0.63213251795553704</v>
      </c>
      <c r="N26" s="3">
        <f t="shared" si="2"/>
        <v>0.54676923260404098</v>
      </c>
      <c r="O26" s="50"/>
      <c r="P26" s="50"/>
      <c r="Q26" s="51">
        <f t="shared" si="4"/>
        <v>0</v>
      </c>
      <c r="R26" s="51">
        <f t="shared" si="5"/>
        <v>0</v>
      </c>
      <c r="S26" s="51">
        <f t="shared" si="6"/>
        <v>0</v>
      </c>
      <c r="T26" s="51">
        <f t="shared" si="7"/>
        <v>0</v>
      </c>
      <c r="U26" s="51">
        <f t="shared" si="8"/>
        <v>0</v>
      </c>
      <c r="V26" s="51">
        <f t="shared" si="9"/>
        <v>0</v>
      </c>
    </row>
    <row r="27" spans="1:22">
      <c r="A27" s="2" t="str">
        <f t="shared" ref="A27:B29" si="45">A26</f>
        <v>Car Loan</v>
      </c>
      <c r="B27" s="2" t="str">
        <f t="shared" si="45"/>
        <v>WCD</v>
      </c>
      <c r="C27" s="2" t="str">
        <f t="shared" ref="C27:C29" si="46">C26</f>
        <v>WCD III</v>
      </c>
      <c r="D27" s="2" t="str">
        <f t="shared" si="43"/>
        <v>New</v>
      </c>
      <c r="E27" s="46" t="str">
        <f t="shared" ref="E27:F27" si="47">E22</f>
        <v>31-60</v>
      </c>
      <c r="F27" s="48">
        <f t="shared" si="47"/>
        <v>2</v>
      </c>
      <c r="G27" s="2">
        <f t="shared" ref="G27:G29" si="48">G26</f>
        <v>3</v>
      </c>
      <c r="H27" s="2" t="str">
        <f>VLOOKUP($C27,'LGD and CPD_FG'!$C:$U,3,0)</f>
        <v/>
      </c>
      <c r="I27" s="49">
        <f>VLOOKUP($C27,'LGD and CPD_FG'!$C:$U,2,0)</f>
        <v>0.85</v>
      </c>
      <c r="J27" s="3" t="str">
        <f>VLOOKUP($C27,'LGD and CPD_FG'!$C:$U,5,0)</f>
        <v/>
      </c>
      <c r="K27" s="3" t="str">
        <f>VLOOKUP($C27,'LGD and CPD_FG'!$C:$U,4+$G27,0)</f>
        <v/>
      </c>
      <c r="L27" s="3">
        <f>IFERROR(VLOOKUP($A27&amp;"_"&amp;$E27,CPD!$C:$BW,MATCH($B$1,CPD!$7:$7,0)-2,0),100%)</f>
        <v>0.88531692254834216</v>
      </c>
      <c r="M27" s="3">
        <f>IFERROR(VLOOKUP($A27&amp;"_"&amp;$E27,CPD!$C:$BW,MATCH($B$1,CPD!$7:$7,0)-3+G27,0),100%)</f>
        <v>0.92182984388222478</v>
      </c>
      <c r="N27" s="3">
        <f t="shared" si="2"/>
        <v>0.92182984388222478</v>
      </c>
      <c r="O27" s="50"/>
      <c r="P27" s="50"/>
      <c r="Q27" s="51">
        <f t="shared" si="4"/>
        <v>0</v>
      </c>
      <c r="R27" s="51">
        <f t="shared" si="5"/>
        <v>0</v>
      </c>
      <c r="S27" s="51">
        <f t="shared" si="6"/>
        <v>0</v>
      </c>
      <c r="T27" s="51">
        <f t="shared" si="7"/>
        <v>0</v>
      </c>
      <c r="U27" s="51">
        <f t="shared" si="8"/>
        <v>0</v>
      </c>
      <c r="V27" s="51">
        <f t="shared" si="9"/>
        <v>0</v>
      </c>
    </row>
    <row r="28" spans="1:22">
      <c r="A28" s="2" t="str">
        <f t="shared" si="45"/>
        <v>Car Loan</v>
      </c>
      <c r="B28" s="2" t="str">
        <f t="shared" si="45"/>
        <v>WCD</v>
      </c>
      <c r="C28" s="2" t="str">
        <f t="shared" si="46"/>
        <v>WCD III</v>
      </c>
      <c r="D28" s="2" t="str">
        <f t="shared" si="43"/>
        <v>New</v>
      </c>
      <c r="E28" s="46" t="str">
        <f t="shared" ref="E28:F28" si="49">E23</f>
        <v>61-90</v>
      </c>
      <c r="F28" s="48">
        <f t="shared" si="49"/>
        <v>2</v>
      </c>
      <c r="G28" s="2">
        <f t="shared" si="48"/>
        <v>3</v>
      </c>
      <c r="H28" s="2" t="str">
        <f>VLOOKUP($C28,'LGD and CPD_FG'!$C:$U,3,0)</f>
        <v/>
      </c>
      <c r="I28" s="49">
        <f>VLOOKUP($C28,'LGD and CPD_FG'!$C:$U,2,0)</f>
        <v>0.85</v>
      </c>
      <c r="J28" s="3" t="str">
        <f>VLOOKUP($C28,'LGD and CPD_FG'!$C:$U,5,0)</f>
        <v/>
      </c>
      <c r="K28" s="3" t="str">
        <f>VLOOKUP($C28,'LGD and CPD_FG'!$C:$U,4+$G28,0)</f>
        <v/>
      </c>
      <c r="L28" s="3">
        <f>IFERROR(VLOOKUP($A28&amp;"_"&amp;$E28,CPD!$C:$BW,MATCH($B$1,CPD!$7:$7,0)-2,0),100%)</f>
        <v>0.99627086619848115</v>
      </c>
      <c r="M28" s="3">
        <f>IFERROR(VLOOKUP($A28&amp;"_"&amp;$E28,CPD!$C:$BW,MATCH($B$1,CPD!$7:$7,0)-3+G28,0),100%)</f>
        <v>0.99814095696673144</v>
      </c>
      <c r="N28" s="3">
        <f t="shared" si="2"/>
        <v>0.99814095696673144</v>
      </c>
      <c r="O28" s="50"/>
      <c r="P28" s="50"/>
      <c r="Q28" s="51">
        <f t="shared" si="4"/>
        <v>0</v>
      </c>
      <c r="R28" s="51">
        <f t="shared" si="5"/>
        <v>0</v>
      </c>
      <c r="S28" s="51">
        <f t="shared" si="6"/>
        <v>0</v>
      </c>
      <c r="T28" s="51">
        <f t="shared" si="7"/>
        <v>0</v>
      </c>
      <c r="U28" s="51">
        <f t="shared" si="8"/>
        <v>0</v>
      </c>
      <c r="V28" s="51">
        <f t="shared" si="9"/>
        <v>0</v>
      </c>
    </row>
    <row r="29" spans="1:22">
      <c r="A29" s="2" t="str">
        <f t="shared" si="45"/>
        <v>Car Loan</v>
      </c>
      <c r="B29" s="2" t="str">
        <f t="shared" si="45"/>
        <v>WCD</v>
      </c>
      <c r="C29" s="2" t="str">
        <f t="shared" si="46"/>
        <v>WCD III</v>
      </c>
      <c r="D29" s="2" t="str">
        <f t="shared" si="43"/>
        <v>New</v>
      </c>
      <c r="E29" s="46" t="str">
        <f t="shared" ref="E29:F29" si="50">E24</f>
        <v>90+</v>
      </c>
      <c r="F29" s="48">
        <f t="shared" si="50"/>
        <v>3</v>
      </c>
      <c r="G29" s="2">
        <f t="shared" si="48"/>
        <v>3</v>
      </c>
      <c r="H29" s="2" t="str">
        <f>VLOOKUP($C29,'LGD and CPD_FG'!$C:$U,3,0)</f>
        <v/>
      </c>
      <c r="I29" s="49">
        <f>VLOOKUP($C29,'LGD and CPD_FG'!$C:$U,2,0)</f>
        <v>0.85</v>
      </c>
      <c r="J29" s="3" t="str">
        <f>VLOOKUP($C29,'LGD and CPD_FG'!$C:$U,5,0)</f>
        <v/>
      </c>
      <c r="K29" s="3" t="str">
        <f>VLOOKUP($C29,'LGD and CPD_FG'!$C:$U,4+$G29,0)</f>
        <v/>
      </c>
      <c r="L29" s="3">
        <f>IFERROR(VLOOKUP($A29&amp;"_"&amp;$E29,CPD!$C:$BW,MATCH($B$1,CPD!$7:$7,0)-2,0),100%)</f>
        <v>1</v>
      </c>
      <c r="M29" s="3">
        <f>IFERROR(VLOOKUP($A29&amp;"_"&amp;$E29,CPD!$C:$BW,MATCH($B$1,CPD!$7:$7,0)-3+G29,0),100%)</f>
        <v>1</v>
      </c>
      <c r="N29" s="3">
        <f t="shared" si="2"/>
        <v>1</v>
      </c>
      <c r="O29" s="50"/>
      <c r="P29" s="50"/>
      <c r="Q29" s="51">
        <f t="shared" si="4"/>
        <v>0</v>
      </c>
      <c r="R29" s="51">
        <f t="shared" si="5"/>
        <v>0</v>
      </c>
      <c r="S29" s="51">
        <f t="shared" si="6"/>
        <v>0</v>
      </c>
      <c r="T29" s="51">
        <f t="shared" si="7"/>
        <v>0</v>
      </c>
      <c r="U29" s="51">
        <f t="shared" si="8"/>
        <v>0</v>
      </c>
      <c r="V29" s="51">
        <f t="shared" si="9"/>
        <v>0</v>
      </c>
    </row>
    <row r="30" spans="1:22">
      <c r="A30" s="2" t="s">
        <v>40</v>
      </c>
      <c r="B30" s="2" t="s">
        <v>8</v>
      </c>
      <c r="C30" s="2" t="s">
        <v>49</v>
      </c>
      <c r="D30" s="2" t="s">
        <v>63</v>
      </c>
      <c r="E30" s="46" t="str">
        <f t="shared" ref="E30:F30" si="51">E25</f>
        <v>0</v>
      </c>
      <c r="F30" s="48">
        <f t="shared" si="51"/>
        <v>1</v>
      </c>
      <c r="G30" s="2">
        <v>3</v>
      </c>
      <c r="H30" s="2" t="str">
        <f>VLOOKUP($C30,'LGD and CPD_FG'!$C:$U,3,0)</f>
        <v/>
      </c>
      <c r="I30" s="49">
        <f>VLOOKUP($C30,'LGD and CPD_FG'!$C:$U,2,0)</f>
        <v>0.85</v>
      </c>
      <c r="J30" s="3" t="str">
        <f>VLOOKUP($C30,'LGD and CPD_FG'!$C:$U,5,0)</f>
        <v/>
      </c>
      <c r="K30" s="3" t="str">
        <f>VLOOKUP($C30,'LGD and CPD_FG'!$C:$U,4+$G30,0)</f>
        <v/>
      </c>
      <c r="L30" s="3">
        <f>IFERROR(VLOOKUP($A30&amp;"_"&amp;$E30,CPD!$C:$BW,MATCH($B$1,CPD!$7:$7,0)-2,0),100%)</f>
        <v>3.1326457309259599E-2</v>
      </c>
      <c r="M30" s="3">
        <f>IFERROR(VLOOKUP($A30&amp;"_"&amp;$E30,CPD!$C:$BW,MATCH($B$1,CPD!$7:$7,0)-3+G30,0),100%)</f>
        <v>0.15715148471351106</v>
      </c>
      <c r="N30" s="3">
        <f t="shared" si="2"/>
        <v>3.1326457309259599E-2</v>
      </c>
      <c r="O30" s="50"/>
      <c r="P30" s="50"/>
      <c r="Q30" s="51">
        <f t="shared" si="4"/>
        <v>0</v>
      </c>
      <c r="R30" s="51">
        <f t="shared" si="5"/>
        <v>0</v>
      </c>
      <c r="S30" s="51">
        <f t="shared" si="6"/>
        <v>0</v>
      </c>
      <c r="T30" s="51">
        <f t="shared" si="7"/>
        <v>0</v>
      </c>
      <c r="U30" s="51">
        <f t="shared" si="8"/>
        <v>0</v>
      </c>
      <c r="V30" s="51">
        <f t="shared" si="9"/>
        <v>0</v>
      </c>
    </row>
    <row r="31" spans="1:22">
      <c r="A31" s="2" t="str">
        <f>A30</f>
        <v>Car Loan</v>
      </c>
      <c r="B31" s="2" t="str">
        <f>B30</f>
        <v>WCD</v>
      </c>
      <c r="C31" s="2" t="str">
        <f>C30</f>
        <v>WCD III</v>
      </c>
      <c r="D31" s="2" t="str">
        <f t="shared" ref="D31:D34" si="52">D30</f>
        <v>Used</v>
      </c>
      <c r="E31" s="46" t="str">
        <f t="shared" ref="E31:F31" si="53">E26</f>
        <v>1-30</v>
      </c>
      <c r="F31" s="48">
        <f t="shared" si="53"/>
        <v>1</v>
      </c>
      <c r="G31" s="2">
        <f>G30</f>
        <v>3</v>
      </c>
      <c r="H31" s="2" t="str">
        <f>VLOOKUP($C31,'LGD and CPD_FG'!$C:$U,3,0)</f>
        <v/>
      </c>
      <c r="I31" s="49">
        <f>VLOOKUP($C31,'LGD and CPD_FG'!$C:$U,2,0)</f>
        <v>0.85</v>
      </c>
      <c r="J31" s="3" t="str">
        <f>VLOOKUP($C31,'LGD and CPD_FG'!$C:$U,5,0)</f>
        <v/>
      </c>
      <c r="K31" s="3" t="str">
        <f>VLOOKUP($C31,'LGD and CPD_FG'!$C:$U,4+$G31,0)</f>
        <v/>
      </c>
      <c r="L31" s="3">
        <f>IFERROR(VLOOKUP($A31&amp;"_"&amp;$E31,CPD!$C:$BW,MATCH($B$1,CPD!$7:$7,0)-2,0),100%)</f>
        <v>0.54676923260404098</v>
      </c>
      <c r="M31" s="3">
        <f>IFERROR(VLOOKUP($A31&amp;"_"&amp;$E31,CPD!$C:$BW,MATCH($B$1,CPD!$7:$7,0)-3+G31,0),100%)</f>
        <v>0.63213251795553704</v>
      </c>
      <c r="N31" s="3">
        <f t="shared" si="2"/>
        <v>0.54676923260404098</v>
      </c>
      <c r="O31" s="50"/>
      <c r="P31" s="50"/>
      <c r="Q31" s="51">
        <f t="shared" si="4"/>
        <v>0</v>
      </c>
      <c r="R31" s="51">
        <f t="shared" si="5"/>
        <v>0</v>
      </c>
      <c r="S31" s="51">
        <f t="shared" si="6"/>
        <v>0</v>
      </c>
      <c r="T31" s="51">
        <f t="shared" si="7"/>
        <v>0</v>
      </c>
      <c r="U31" s="51">
        <f t="shared" si="8"/>
        <v>0</v>
      </c>
      <c r="V31" s="51">
        <f t="shared" si="9"/>
        <v>0</v>
      </c>
    </row>
    <row r="32" spans="1:22">
      <c r="A32" s="2" t="str">
        <f t="shared" ref="A32:C34" si="54">A31</f>
        <v>Car Loan</v>
      </c>
      <c r="B32" s="2" t="str">
        <f t="shared" si="54"/>
        <v>WCD</v>
      </c>
      <c r="C32" s="2" t="str">
        <f t="shared" si="54"/>
        <v>WCD III</v>
      </c>
      <c r="D32" s="2" t="str">
        <f t="shared" si="52"/>
        <v>Used</v>
      </c>
      <c r="E32" s="46" t="str">
        <f t="shared" ref="E32:F32" si="55">E27</f>
        <v>31-60</v>
      </c>
      <c r="F32" s="48">
        <f t="shared" si="55"/>
        <v>2</v>
      </c>
      <c r="G32" s="2">
        <f t="shared" ref="G32:G34" si="56">G31</f>
        <v>3</v>
      </c>
      <c r="H32" s="2" t="str">
        <f>VLOOKUP($C32,'LGD and CPD_FG'!$C:$U,3,0)</f>
        <v/>
      </c>
      <c r="I32" s="49">
        <f>VLOOKUP($C32,'LGD and CPD_FG'!$C:$U,2,0)</f>
        <v>0.85</v>
      </c>
      <c r="J32" s="3" t="str">
        <f>VLOOKUP($C32,'LGD and CPD_FG'!$C:$U,5,0)</f>
        <v/>
      </c>
      <c r="K32" s="3" t="str">
        <f>VLOOKUP($C32,'LGD and CPD_FG'!$C:$U,4+$G32,0)</f>
        <v/>
      </c>
      <c r="L32" s="3">
        <f>IFERROR(VLOOKUP($A32&amp;"_"&amp;$E32,CPD!$C:$BW,MATCH($B$1,CPD!$7:$7,0)-2,0),100%)</f>
        <v>0.88531692254834216</v>
      </c>
      <c r="M32" s="3">
        <f>IFERROR(VLOOKUP($A32&amp;"_"&amp;$E32,CPD!$C:$BW,MATCH($B$1,CPD!$7:$7,0)-3+G32,0),100%)</f>
        <v>0.92182984388222478</v>
      </c>
      <c r="N32" s="3">
        <f t="shared" si="2"/>
        <v>0.92182984388222478</v>
      </c>
      <c r="O32" s="50"/>
      <c r="P32" s="50"/>
      <c r="Q32" s="51">
        <f t="shared" si="4"/>
        <v>0</v>
      </c>
      <c r="R32" s="51">
        <f t="shared" si="5"/>
        <v>0</v>
      </c>
      <c r="S32" s="51">
        <f t="shared" si="6"/>
        <v>0</v>
      </c>
      <c r="T32" s="51">
        <f t="shared" si="7"/>
        <v>0</v>
      </c>
      <c r="U32" s="51">
        <f t="shared" si="8"/>
        <v>0</v>
      </c>
      <c r="V32" s="51">
        <f t="shared" si="9"/>
        <v>0</v>
      </c>
    </row>
    <row r="33" spans="1:22">
      <c r="A33" s="2" t="str">
        <f t="shared" ref="A33:B33" si="57">A32</f>
        <v>Car Loan</v>
      </c>
      <c r="B33" s="2" t="str">
        <f t="shared" si="57"/>
        <v>WCD</v>
      </c>
      <c r="C33" s="2" t="str">
        <f t="shared" si="54"/>
        <v>WCD III</v>
      </c>
      <c r="D33" s="2" t="str">
        <f t="shared" si="52"/>
        <v>Used</v>
      </c>
      <c r="E33" s="46" t="str">
        <f t="shared" ref="E33:F33" si="58">E28</f>
        <v>61-90</v>
      </c>
      <c r="F33" s="48">
        <f t="shared" si="58"/>
        <v>2</v>
      </c>
      <c r="G33" s="2">
        <f t="shared" si="56"/>
        <v>3</v>
      </c>
      <c r="H33" s="2" t="str">
        <f>VLOOKUP($C33,'LGD and CPD_FG'!$C:$U,3,0)</f>
        <v/>
      </c>
      <c r="I33" s="49">
        <f>VLOOKUP($C33,'LGD and CPD_FG'!$C:$U,2,0)</f>
        <v>0.85</v>
      </c>
      <c r="J33" s="3" t="str">
        <f>VLOOKUP($C33,'LGD and CPD_FG'!$C:$U,5,0)</f>
        <v/>
      </c>
      <c r="K33" s="3" t="str">
        <f>VLOOKUP($C33,'LGD and CPD_FG'!$C:$U,4+$G33,0)</f>
        <v/>
      </c>
      <c r="L33" s="3">
        <f>IFERROR(VLOOKUP($A33&amp;"_"&amp;$E33,CPD!$C:$BW,MATCH($B$1,CPD!$7:$7,0)-2,0),100%)</f>
        <v>0.99627086619848115</v>
      </c>
      <c r="M33" s="3">
        <f>IFERROR(VLOOKUP($A33&amp;"_"&amp;$E33,CPD!$C:$BW,MATCH($B$1,CPD!$7:$7,0)-3+G33,0),100%)</f>
        <v>0.99814095696673144</v>
      </c>
      <c r="N33" s="3">
        <f t="shared" si="2"/>
        <v>0.99814095696673144</v>
      </c>
      <c r="O33" s="50"/>
      <c r="P33" s="50"/>
      <c r="Q33" s="51">
        <f t="shared" si="4"/>
        <v>0</v>
      </c>
      <c r="R33" s="51">
        <f t="shared" si="5"/>
        <v>0</v>
      </c>
      <c r="S33" s="51">
        <f t="shared" si="6"/>
        <v>0</v>
      </c>
      <c r="T33" s="51">
        <f t="shared" si="7"/>
        <v>0</v>
      </c>
      <c r="U33" s="51">
        <f t="shared" si="8"/>
        <v>0</v>
      </c>
      <c r="V33" s="51">
        <f t="shared" si="9"/>
        <v>0</v>
      </c>
    </row>
    <row r="34" spans="1:22">
      <c r="A34" s="2" t="str">
        <f t="shared" ref="A34:B34" si="59">A33</f>
        <v>Car Loan</v>
      </c>
      <c r="B34" s="2" t="str">
        <f t="shared" si="59"/>
        <v>WCD</v>
      </c>
      <c r="C34" s="2" t="str">
        <f t="shared" si="54"/>
        <v>WCD III</v>
      </c>
      <c r="D34" s="2" t="str">
        <f t="shared" si="52"/>
        <v>Used</v>
      </c>
      <c r="E34" s="46" t="str">
        <f t="shared" ref="E34:F34" si="60">E29</f>
        <v>90+</v>
      </c>
      <c r="F34" s="48">
        <f t="shared" si="60"/>
        <v>3</v>
      </c>
      <c r="G34" s="2">
        <f t="shared" si="56"/>
        <v>3</v>
      </c>
      <c r="H34" s="2" t="str">
        <f>VLOOKUP($C34,'LGD and CPD_FG'!$C:$U,3,0)</f>
        <v/>
      </c>
      <c r="I34" s="49">
        <f>VLOOKUP($C34,'LGD and CPD_FG'!$C:$U,2,0)</f>
        <v>0.85</v>
      </c>
      <c r="J34" s="3" t="str">
        <f>VLOOKUP($C34,'LGD and CPD_FG'!$C:$U,5,0)</f>
        <v/>
      </c>
      <c r="K34" s="3" t="str">
        <f>VLOOKUP($C34,'LGD and CPD_FG'!$C:$U,4+$G34,0)</f>
        <v/>
      </c>
      <c r="L34" s="3">
        <f>IFERROR(VLOOKUP($A34&amp;"_"&amp;$E34,CPD!$C:$BW,MATCH($B$1,CPD!$7:$7,0)-2,0),100%)</f>
        <v>1</v>
      </c>
      <c r="M34" s="3">
        <f>IFERROR(VLOOKUP($A34&amp;"_"&amp;$E34,CPD!$C:$BW,MATCH($B$1,CPD!$7:$7,0)-3+G34,0),100%)</f>
        <v>1</v>
      </c>
      <c r="N34" s="3">
        <f t="shared" si="2"/>
        <v>1</v>
      </c>
      <c r="O34" s="50"/>
      <c r="P34" s="50"/>
      <c r="Q34" s="51">
        <f t="shared" si="4"/>
        <v>0</v>
      </c>
      <c r="R34" s="51">
        <f t="shared" si="5"/>
        <v>0</v>
      </c>
      <c r="S34" s="51">
        <f t="shared" si="6"/>
        <v>0</v>
      </c>
      <c r="T34" s="51">
        <f t="shared" si="7"/>
        <v>0</v>
      </c>
      <c r="U34" s="51">
        <f t="shared" si="8"/>
        <v>0</v>
      </c>
      <c r="V34" s="51">
        <f t="shared" si="9"/>
        <v>0</v>
      </c>
    </row>
    <row r="35" spans="1:22">
      <c r="A35" s="2" t="s">
        <v>40</v>
      </c>
      <c r="B35" s="2" t="s">
        <v>8</v>
      </c>
      <c r="C35" s="2" t="s">
        <v>11</v>
      </c>
      <c r="D35" s="2" t="s">
        <v>62</v>
      </c>
      <c r="E35" s="46" t="str">
        <f t="shared" ref="E35:F35" si="61">E30</f>
        <v>0</v>
      </c>
      <c r="F35" s="48">
        <f t="shared" si="61"/>
        <v>1</v>
      </c>
      <c r="G35" s="2">
        <v>3</v>
      </c>
      <c r="H35" s="2" t="str">
        <f>VLOOKUP($C35,'LGD and CPD_FG'!$C:$U,3,0)</f>
        <v>Not Known</v>
      </c>
      <c r="I35" s="49">
        <f>VLOOKUP($C35,'LGD and CPD_FG'!$C:$U,2,0)</f>
        <v>0.85</v>
      </c>
      <c r="J35" s="3">
        <f>VLOOKUP($C35,'LGD and CPD_FG'!$C:$U,5,0)</f>
        <v>2.0514833509807026E-2</v>
      </c>
      <c r="K35" s="3">
        <f>VLOOKUP($C35,'LGD and CPD_FG'!$C:$U,4+$G35,0)</f>
        <v>5.9199940720130524E-2</v>
      </c>
      <c r="L35" s="3">
        <f>IFERROR(VLOOKUP($A35&amp;"_"&amp;$E35,CPD!$C:$BW,MATCH($B$1,CPD!$7:$7,0)-2,0),100%)</f>
        <v>3.1326457309259599E-2</v>
      </c>
      <c r="M35" s="3">
        <f>IFERROR(VLOOKUP($A35&amp;"_"&amp;$E35,CPD!$C:$BW,MATCH($B$1,CPD!$7:$7,0)-3+G35,0),100%)</f>
        <v>0.15715148471351106</v>
      </c>
      <c r="N35" s="3">
        <f t="shared" si="2"/>
        <v>2.0514833509807026E-2</v>
      </c>
      <c r="O35" s="50">
        <v>421869867.67530179</v>
      </c>
      <c r="P35" s="50">
        <f t="shared" si="3"/>
        <v>21093493.38376509</v>
      </c>
      <c r="Q35" s="51">
        <f t="shared" si="4"/>
        <v>7356401.5834386665</v>
      </c>
      <c r="R35" s="51">
        <f t="shared" si="5"/>
        <v>367820.07917193335</v>
      </c>
      <c r="S35" s="51">
        <f t="shared" si="6"/>
        <v>8654590.0981631372</v>
      </c>
      <c r="T35" s="51">
        <f t="shared" si="7"/>
        <v>432729.50490815687</v>
      </c>
      <c r="U35" s="51">
        <f t="shared" si="8"/>
        <v>358589387.52400649</v>
      </c>
      <c r="V35" s="51">
        <f t="shared" si="9"/>
        <v>17929469.376200326</v>
      </c>
    </row>
    <row r="36" spans="1:22">
      <c r="A36" s="2" t="str">
        <f>A35</f>
        <v>Car Loan</v>
      </c>
      <c r="B36" s="2" t="str">
        <f>B35</f>
        <v>WCD</v>
      </c>
      <c r="C36" s="2" t="str">
        <f>C35</f>
        <v>WCD IV</v>
      </c>
      <c r="D36" s="2" t="str">
        <f t="shared" ref="D36:D39" si="62">D35</f>
        <v>New</v>
      </c>
      <c r="E36" s="46" t="str">
        <f t="shared" ref="E36:F36" si="63">E31</f>
        <v>1-30</v>
      </c>
      <c r="F36" s="48">
        <f t="shared" si="63"/>
        <v>1</v>
      </c>
      <c r="G36" s="2">
        <f>G35</f>
        <v>3</v>
      </c>
      <c r="H36" s="2" t="str">
        <f>VLOOKUP($C36,'LGD and CPD_FG'!$C:$U,3,0)</f>
        <v>Not Known</v>
      </c>
      <c r="I36" s="49">
        <f>VLOOKUP($C36,'LGD and CPD_FG'!$C:$U,2,0)</f>
        <v>0.85</v>
      </c>
      <c r="J36" s="3">
        <f>VLOOKUP($C36,'LGD and CPD_FG'!$C:$U,5,0)</f>
        <v>2.0514833509807026E-2</v>
      </c>
      <c r="K36" s="3">
        <f>VLOOKUP($C36,'LGD and CPD_FG'!$C:$U,4+$G36,0)</f>
        <v>5.9199940720130524E-2</v>
      </c>
      <c r="L36" s="3">
        <f>IFERROR(VLOOKUP($A36&amp;"_"&amp;$E36,CPD!$C:$BW,MATCH($B$1,CPD!$7:$7,0)-2,0),100%)</f>
        <v>0.54676923260404098</v>
      </c>
      <c r="M36" s="3">
        <f>IFERROR(VLOOKUP($A36&amp;"_"&amp;$E36,CPD!$C:$BW,MATCH($B$1,CPD!$7:$7,0)-3+G36,0),100%)</f>
        <v>0.63213251795553704</v>
      </c>
      <c r="N36" s="3">
        <f t="shared" si="2"/>
        <v>2.0514833509807026E-2</v>
      </c>
      <c r="O36" s="50">
        <v>4261311.7947000181</v>
      </c>
      <c r="P36" s="50">
        <f t="shared" si="3"/>
        <v>213065.58973500092</v>
      </c>
      <c r="Q36" s="51">
        <f t="shared" si="4"/>
        <v>74307.08670140068</v>
      </c>
      <c r="R36" s="51">
        <f t="shared" si="5"/>
        <v>3715.3543350700338</v>
      </c>
      <c r="S36" s="51">
        <f t="shared" si="6"/>
        <v>87420.102001647843</v>
      </c>
      <c r="T36" s="51">
        <f t="shared" si="7"/>
        <v>4371.0051000823923</v>
      </c>
      <c r="U36" s="51">
        <f t="shared" si="8"/>
        <v>3622115.0254950151</v>
      </c>
      <c r="V36" s="51">
        <f t="shared" si="9"/>
        <v>181105.75127475077</v>
      </c>
    </row>
    <row r="37" spans="1:22">
      <c r="A37" s="2" t="str">
        <f t="shared" ref="A37:C39" si="64">A36</f>
        <v>Car Loan</v>
      </c>
      <c r="B37" s="2" t="str">
        <f t="shared" si="64"/>
        <v>WCD</v>
      </c>
      <c r="C37" s="2" t="str">
        <f t="shared" si="64"/>
        <v>WCD IV</v>
      </c>
      <c r="D37" s="2" t="str">
        <f t="shared" si="62"/>
        <v>New</v>
      </c>
      <c r="E37" s="46" t="str">
        <f t="shared" ref="E37:F37" si="65">E32</f>
        <v>31-60</v>
      </c>
      <c r="F37" s="48">
        <f t="shared" si="65"/>
        <v>2</v>
      </c>
      <c r="G37" s="2">
        <f t="shared" ref="G37:G39" si="66">G36</f>
        <v>3</v>
      </c>
      <c r="H37" s="2" t="str">
        <f>VLOOKUP($C37,'LGD and CPD_FG'!$C:$U,3,0)</f>
        <v>Not Known</v>
      </c>
      <c r="I37" s="49">
        <f>VLOOKUP($C37,'LGD and CPD_FG'!$C:$U,2,0)</f>
        <v>0.85</v>
      </c>
      <c r="J37" s="3">
        <f>VLOOKUP($C37,'LGD and CPD_FG'!$C:$U,5,0)</f>
        <v>2.0514833509807026E-2</v>
      </c>
      <c r="K37" s="3">
        <f>VLOOKUP($C37,'LGD and CPD_FG'!$C:$U,4+$G37,0)</f>
        <v>5.9199940720130524E-2</v>
      </c>
      <c r="L37" s="3">
        <f>IFERROR(VLOOKUP($A37&amp;"_"&amp;$E37,CPD!$C:$BW,MATCH($B$1,CPD!$7:$7,0)-2,0),100%)</f>
        <v>0.88531692254834216</v>
      </c>
      <c r="M37" s="3">
        <f>IFERROR(VLOOKUP($A37&amp;"_"&amp;$E37,CPD!$C:$BW,MATCH($B$1,CPD!$7:$7,0)-3+G37,0),100%)</f>
        <v>0.92182984388222478</v>
      </c>
      <c r="N37" s="3">
        <f t="shared" si="2"/>
        <v>5.9199940720130524E-2</v>
      </c>
      <c r="O37" s="50">
        <v>103049.235</v>
      </c>
      <c r="P37" s="50">
        <f t="shared" si="3"/>
        <v>5152.4617500000004</v>
      </c>
      <c r="Q37" s="51">
        <f t="shared" si="4"/>
        <v>5185.4323127665793</v>
      </c>
      <c r="R37" s="51">
        <f t="shared" si="5"/>
        <v>259.27161563832897</v>
      </c>
      <c r="S37" s="51">
        <f t="shared" si="6"/>
        <v>6100.5086032547997</v>
      </c>
      <c r="T37" s="51">
        <f t="shared" si="7"/>
        <v>305.02543016274001</v>
      </c>
      <c r="U37" s="51">
        <f t="shared" si="8"/>
        <v>87591.849749999994</v>
      </c>
      <c r="V37" s="51">
        <f t="shared" si="9"/>
        <v>4379.5924875000001</v>
      </c>
    </row>
    <row r="38" spans="1:22">
      <c r="A38" s="2" t="str">
        <f t="shared" ref="A38:B38" si="67">A37</f>
        <v>Car Loan</v>
      </c>
      <c r="B38" s="2" t="str">
        <f t="shared" si="67"/>
        <v>WCD</v>
      </c>
      <c r="C38" s="2" t="str">
        <f t="shared" si="64"/>
        <v>WCD IV</v>
      </c>
      <c r="D38" s="2" t="str">
        <f t="shared" si="62"/>
        <v>New</v>
      </c>
      <c r="E38" s="46" t="str">
        <f t="shared" ref="E38:F38" si="68">E33</f>
        <v>61-90</v>
      </c>
      <c r="F38" s="48">
        <f t="shared" si="68"/>
        <v>2</v>
      </c>
      <c r="G38" s="2">
        <f t="shared" si="66"/>
        <v>3</v>
      </c>
      <c r="H38" s="2" t="str">
        <f>VLOOKUP($C38,'LGD and CPD_FG'!$C:$U,3,0)</f>
        <v>Not Known</v>
      </c>
      <c r="I38" s="49">
        <f>VLOOKUP($C38,'LGD and CPD_FG'!$C:$U,2,0)</f>
        <v>0.85</v>
      </c>
      <c r="J38" s="3">
        <f>VLOOKUP($C38,'LGD and CPD_FG'!$C:$U,5,0)</f>
        <v>2.0514833509807026E-2</v>
      </c>
      <c r="K38" s="3">
        <f>VLOOKUP($C38,'LGD and CPD_FG'!$C:$U,4+$G38,0)</f>
        <v>5.9199940720130524E-2</v>
      </c>
      <c r="L38" s="3">
        <f>IFERROR(VLOOKUP($A38&amp;"_"&amp;$E38,CPD!$C:$BW,MATCH($B$1,CPD!$7:$7,0)-2,0),100%)</f>
        <v>0.99627086619848115</v>
      </c>
      <c r="M38" s="3">
        <f>IFERROR(VLOOKUP($A38&amp;"_"&amp;$E38,CPD!$C:$BW,MATCH($B$1,CPD!$7:$7,0)-3+G38,0),100%)</f>
        <v>0.99814095696673144</v>
      </c>
      <c r="N38" s="3">
        <f t="shared" si="2"/>
        <v>5.9199940720130524E-2</v>
      </c>
      <c r="O38" s="50">
        <v>103049.235</v>
      </c>
      <c r="P38" s="50">
        <f t="shared" si="3"/>
        <v>5152.4617500000004</v>
      </c>
      <c r="Q38" s="51">
        <f t="shared" si="4"/>
        <v>5185.4323127665793</v>
      </c>
      <c r="R38" s="51">
        <f t="shared" si="5"/>
        <v>259.27161563832897</v>
      </c>
      <c r="S38" s="51">
        <f t="shared" si="6"/>
        <v>6100.5086032547997</v>
      </c>
      <c r="T38" s="51">
        <f t="shared" si="7"/>
        <v>305.02543016274001</v>
      </c>
      <c r="U38" s="51">
        <f t="shared" si="8"/>
        <v>87591.849749999994</v>
      </c>
      <c r="V38" s="51">
        <f t="shared" si="9"/>
        <v>4379.5924875000001</v>
      </c>
    </row>
    <row r="39" spans="1:22">
      <c r="A39" s="2" t="str">
        <f t="shared" ref="A39:B39" si="69">A38</f>
        <v>Car Loan</v>
      </c>
      <c r="B39" s="2" t="str">
        <f t="shared" si="69"/>
        <v>WCD</v>
      </c>
      <c r="C39" s="2" t="str">
        <f t="shared" si="64"/>
        <v>WCD IV</v>
      </c>
      <c r="D39" s="2" t="str">
        <f t="shared" si="62"/>
        <v>New</v>
      </c>
      <c r="E39" s="46" t="str">
        <f t="shared" ref="E39:F39" si="70">E34</f>
        <v>90+</v>
      </c>
      <c r="F39" s="48">
        <f t="shared" si="70"/>
        <v>3</v>
      </c>
      <c r="G39" s="2">
        <f t="shared" si="66"/>
        <v>3</v>
      </c>
      <c r="H39" s="2" t="str">
        <f>VLOOKUP($C39,'LGD and CPD_FG'!$C:$U,3,0)</f>
        <v>Not Known</v>
      </c>
      <c r="I39" s="49">
        <f>VLOOKUP($C39,'LGD and CPD_FG'!$C:$U,2,0)</f>
        <v>0.85</v>
      </c>
      <c r="J39" s="3">
        <f>VLOOKUP($C39,'LGD and CPD_FG'!$C:$U,5,0)</f>
        <v>2.0514833509807026E-2</v>
      </c>
      <c r="K39" s="3">
        <f>VLOOKUP($C39,'LGD and CPD_FG'!$C:$U,4+$G39,0)</f>
        <v>5.9199940720130524E-2</v>
      </c>
      <c r="L39" s="3">
        <f>IFERROR(VLOOKUP($A39&amp;"_"&amp;$E39,CPD!$C:$BW,MATCH($B$1,CPD!$7:$7,0)-2,0),100%)</f>
        <v>1</v>
      </c>
      <c r="M39" s="3">
        <f>IFERROR(VLOOKUP($A39&amp;"_"&amp;$E39,CPD!$C:$BW,MATCH($B$1,CPD!$7:$7,0)-3+G39,0),100%)</f>
        <v>1</v>
      </c>
      <c r="N39" s="3">
        <f t="shared" si="2"/>
        <v>2.0514833509807026E-2</v>
      </c>
      <c r="O39" s="50"/>
      <c r="P39" s="50"/>
      <c r="Q39" s="51">
        <f t="shared" si="4"/>
        <v>0</v>
      </c>
      <c r="R39" s="51">
        <f t="shared" si="5"/>
        <v>0</v>
      </c>
      <c r="S39" s="51">
        <f t="shared" si="6"/>
        <v>0</v>
      </c>
      <c r="T39" s="51">
        <f t="shared" si="7"/>
        <v>0</v>
      </c>
      <c r="U39" s="51">
        <f t="shared" si="8"/>
        <v>0</v>
      </c>
      <c r="V39" s="51">
        <f t="shared" si="9"/>
        <v>0</v>
      </c>
    </row>
    <row r="40" spans="1:22">
      <c r="A40" s="2" t="s">
        <v>40</v>
      </c>
      <c r="B40" s="2" t="s">
        <v>8</v>
      </c>
      <c r="C40" s="2" t="s">
        <v>11</v>
      </c>
      <c r="D40" s="2" t="s">
        <v>63</v>
      </c>
      <c r="E40" s="46" t="str">
        <f t="shared" ref="E40:F40" si="71">E35</f>
        <v>0</v>
      </c>
      <c r="F40" s="48">
        <f t="shared" si="71"/>
        <v>1</v>
      </c>
      <c r="G40" s="2">
        <v>3</v>
      </c>
      <c r="H40" s="2" t="str">
        <f>VLOOKUP($C40,'LGD and CPD_FG'!$C:$U,3,0)</f>
        <v>Not Known</v>
      </c>
      <c r="I40" s="49">
        <f>VLOOKUP($C40,'LGD and CPD_FG'!$C:$U,2,0)</f>
        <v>0.85</v>
      </c>
      <c r="J40" s="3">
        <f>VLOOKUP($C40,'LGD and CPD_FG'!$C:$U,5,0)</f>
        <v>2.0514833509807026E-2</v>
      </c>
      <c r="K40" s="3">
        <f>VLOOKUP($C40,'LGD and CPD_FG'!$C:$U,4+$G40,0)</f>
        <v>5.9199940720130524E-2</v>
      </c>
      <c r="L40" s="3">
        <f>IFERROR(VLOOKUP($A40&amp;"_"&amp;$E40,CPD!$C:$BW,MATCH($B$1,CPD!$7:$7,0)-2,0),100%)</f>
        <v>3.1326457309259599E-2</v>
      </c>
      <c r="M40" s="3">
        <f>IFERROR(VLOOKUP($A40&amp;"_"&amp;$E40,CPD!$C:$BW,MATCH($B$1,CPD!$7:$7,0)-3+G40,0),100%)</f>
        <v>0.15715148471351106</v>
      </c>
      <c r="N40" s="3">
        <f t="shared" si="2"/>
        <v>2.0514833509807026E-2</v>
      </c>
      <c r="O40" s="50">
        <v>421869867.67530179</v>
      </c>
      <c r="P40" s="50">
        <f t="shared" si="3"/>
        <v>21093493.38376509</v>
      </c>
      <c r="Q40" s="51">
        <f t="shared" si="4"/>
        <v>7356401.5834386665</v>
      </c>
      <c r="R40" s="51">
        <f t="shared" si="5"/>
        <v>367820.07917193335</v>
      </c>
      <c r="S40" s="51">
        <f t="shared" si="6"/>
        <v>8654590.0981631372</v>
      </c>
      <c r="T40" s="51">
        <f t="shared" si="7"/>
        <v>432729.50490815687</v>
      </c>
      <c r="U40" s="51">
        <f t="shared" si="8"/>
        <v>358589387.52400649</v>
      </c>
      <c r="V40" s="51">
        <f t="shared" si="9"/>
        <v>17929469.376200326</v>
      </c>
    </row>
    <row r="41" spans="1:22">
      <c r="A41" s="2" t="str">
        <f>A40</f>
        <v>Car Loan</v>
      </c>
      <c r="B41" s="2" t="str">
        <f>B40</f>
        <v>WCD</v>
      </c>
      <c r="C41" s="2" t="str">
        <f>C40</f>
        <v>WCD IV</v>
      </c>
      <c r="D41" s="2" t="str">
        <f t="shared" ref="D41:D44" si="72">D40</f>
        <v>Used</v>
      </c>
      <c r="E41" s="46" t="str">
        <f t="shared" ref="E41:F41" si="73">E36</f>
        <v>1-30</v>
      </c>
      <c r="F41" s="48">
        <f t="shared" si="73"/>
        <v>1</v>
      </c>
      <c r="G41" s="2">
        <f>G40</f>
        <v>3</v>
      </c>
      <c r="H41" s="2" t="str">
        <f>VLOOKUP($C41,'LGD and CPD_FG'!$C:$U,3,0)</f>
        <v>Not Known</v>
      </c>
      <c r="I41" s="49">
        <f>VLOOKUP($C41,'LGD and CPD_FG'!$C:$U,2,0)</f>
        <v>0.85</v>
      </c>
      <c r="J41" s="3">
        <f>VLOOKUP($C41,'LGD and CPD_FG'!$C:$U,5,0)</f>
        <v>2.0514833509807026E-2</v>
      </c>
      <c r="K41" s="3">
        <f>VLOOKUP($C41,'LGD and CPD_FG'!$C:$U,4+$G41,0)</f>
        <v>5.9199940720130524E-2</v>
      </c>
      <c r="L41" s="3">
        <f>IFERROR(VLOOKUP($A41&amp;"_"&amp;$E41,CPD!$C:$BW,MATCH($B$1,CPD!$7:$7,0)-2,0),100%)</f>
        <v>0.54676923260404098</v>
      </c>
      <c r="M41" s="3">
        <f>IFERROR(VLOOKUP($A41&amp;"_"&amp;$E41,CPD!$C:$BW,MATCH($B$1,CPD!$7:$7,0)-3+G41,0),100%)</f>
        <v>0.63213251795553704</v>
      </c>
      <c r="N41" s="3">
        <f t="shared" si="2"/>
        <v>2.0514833509807026E-2</v>
      </c>
      <c r="O41" s="50">
        <v>4261311.7947000181</v>
      </c>
      <c r="P41" s="50">
        <f t="shared" si="3"/>
        <v>213065.58973500092</v>
      </c>
      <c r="Q41" s="51">
        <f t="shared" si="4"/>
        <v>74307.08670140068</v>
      </c>
      <c r="R41" s="51">
        <f t="shared" si="5"/>
        <v>3715.3543350700338</v>
      </c>
      <c r="S41" s="51">
        <f t="shared" si="6"/>
        <v>87420.102001647843</v>
      </c>
      <c r="T41" s="51">
        <f t="shared" si="7"/>
        <v>4371.0051000823923</v>
      </c>
      <c r="U41" s="51">
        <f t="shared" si="8"/>
        <v>3622115.0254950151</v>
      </c>
      <c r="V41" s="51">
        <f t="shared" si="9"/>
        <v>181105.75127475077</v>
      </c>
    </row>
    <row r="42" spans="1:22">
      <c r="A42" s="2" t="str">
        <f t="shared" ref="A42:B44" si="74">A41</f>
        <v>Car Loan</v>
      </c>
      <c r="B42" s="2" t="str">
        <f t="shared" si="74"/>
        <v>WCD</v>
      </c>
      <c r="C42" s="2" t="str">
        <f t="shared" ref="C42:C44" si="75">C41</f>
        <v>WCD IV</v>
      </c>
      <c r="D42" s="2" t="str">
        <f t="shared" si="72"/>
        <v>Used</v>
      </c>
      <c r="E42" s="46" t="str">
        <f t="shared" ref="E42:F42" si="76">E37</f>
        <v>31-60</v>
      </c>
      <c r="F42" s="48">
        <f t="shared" si="76"/>
        <v>2</v>
      </c>
      <c r="G42" s="2">
        <f t="shared" ref="G42:G44" si="77">G41</f>
        <v>3</v>
      </c>
      <c r="H42" s="2" t="str">
        <f>VLOOKUP($C42,'LGD and CPD_FG'!$C:$U,3,0)</f>
        <v>Not Known</v>
      </c>
      <c r="I42" s="49">
        <f>VLOOKUP($C42,'LGD and CPD_FG'!$C:$U,2,0)</f>
        <v>0.85</v>
      </c>
      <c r="J42" s="3">
        <f>VLOOKUP($C42,'LGD and CPD_FG'!$C:$U,5,0)</f>
        <v>2.0514833509807026E-2</v>
      </c>
      <c r="K42" s="3">
        <f>VLOOKUP($C42,'LGD and CPD_FG'!$C:$U,4+$G42,0)</f>
        <v>5.9199940720130524E-2</v>
      </c>
      <c r="L42" s="3">
        <f>IFERROR(VLOOKUP($A42&amp;"_"&amp;$E42,CPD!$C:$BW,MATCH($B$1,CPD!$7:$7,0)-2,0),100%)</f>
        <v>0.88531692254834216</v>
      </c>
      <c r="M42" s="3">
        <f>IFERROR(VLOOKUP($A42&amp;"_"&amp;$E42,CPD!$C:$BW,MATCH($B$1,CPD!$7:$7,0)-3+G42,0),100%)</f>
        <v>0.92182984388222478</v>
      </c>
      <c r="N42" s="3">
        <f t="shared" si="2"/>
        <v>5.9199940720130524E-2</v>
      </c>
      <c r="O42" s="50">
        <v>103049.235</v>
      </c>
      <c r="P42" s="50">
        <f t="shared" si="3"/>
        <v>5152.4617500000004</v>
      </c>
      <c r="Q42" s="51">
        <f t="shared" si="4"/>
        <v>5185.4323127665793</v>
      </c>
      <c r="R42" s="51">
        <f t="shared" si="5"/>
        <v>259.27161563832897</v>
      </c>
      <c r="S42" s="51">
        <f t="shared" si="6"/>
        <v>6100.5086032547997</v>
      </c>
      <c r="T42" s="51">
        <f t="shared" si="7"/>
        <v>305.02543016274001</v>
      </c>
      <c r="U42" s="51">
        <f t="shared" si="8"/>
        <v>87591.849749999994</v>
      </c>
      <c r="V42" s="51">
        <f t="shared" si="9"/>
        <v>4379.5924875000001</v>
      </c>
    </row>
    <row r="43" spans="1:22">
      <c r="A43" s="2" t="str">
        <f t="shared" si="74"/>
        <v>Car Loan</v>
      </c>
      <c r="B43" s="2" t="str">
        <f t="shared" si="74"/>
        <v>WCD</v>
      </c>
      <c r="C43" s="2" t="str">
        <f t="shared" si="75"/>
        <v>WCD IV</v>
      </c>
      <c r="D43" s="2" t="str">
        <f t="shared" si="72"/>
        <v>Used</v>
      </c>
      <c r="E43" s="46" t="str">
        <f t="shared" ref="E43:F43" si="78">E38</f>
        <v>61-90</v>
      </c>
      <c r="F43" s="48">
        <f t="shared" si="78"/>
        <v>2</v>
      </c>
      <c r="G43" s="2">
        <f t="shared" si="77"/>
        <v>3</v>
      </c>
      <c r="H43" s="2" t="str">
        <f>VLOOKUP($C43,'LGD and CPD_FG'!$C:$U,3,0)</f>
        <v>Not Known</v>
      </c>
      <c r="I43" s="49">
        <f>VLOOKUP($C43,'LGD and CPD_FG'!$C:$U,2,0)</f>
        <v>0.85</v>
      </c>
      <c r="J43" s="3">
        <f>VLOOKUP($C43,'LGD and CPD_FG'!$C:$U,5,0)</f>
        <v>2.0514833509807026E-2</v>
      </c>
      <c r="K43" s="3">
        <f>VLOOKUP($C43,'LGD and CPD_FG'!$C:$U,4+$G43,0)</f>
        <v>5.9199940720130524E-2</v>
      </c>
      <c r="L43" s="3">
        <f>IFERROR(VLOOKUP($A43&amp;"_"&amp;$E43,CPD!$C:$BW,MATCH($B$1,CPD!$7:$7,0)-2,0),100%)</f>
        <v>0.99627086619848115</v>
      </c>
      <c r="M43" s="3">
        <f>IFERROR(VLOOKUP($A43&amp;"_"&amp;$E43,CPD!$C:$BW,MATCH($B$1,CPD!$7:$7,0)-3+G43,0),100%)</f>
        <v>0.99814095696673144</v>
      </c>
      <c r="N43" s="3">
        <f t="shared" si="2"/>
        <v>5.9199940720130524E-2</v>
      </c>
      <c r="O43" s="50">
        <v>103049.235</v>
      </c>
      <c r="P43" s="50">
        <f t="shared" si="3"/>
        <v>5152.4617500000004</v>
      </c>
      <c r="Q43" s="51">
        <f t="shared" si="4"/>
        <v>5185.4323127665793</v>
      </c>
      <c r="R43" s="51">
        <f t="shared" si="5"/>
        <v>259.27161563832897</v>
      </c>
      <c r="S43" s="51">
        <f t="shared" si="6"/>
        <v>6100.5086032547997</v>
      </c>
      <c r="T43" s="51">
        <f t="shared" si="7"/>
        <v>305.02543016274001</v>
      </c>
      <c r="U43" s="51">
        <f t="shared" si="8"/>
        <v>87591.849749999994</v>
      </c>
      <c r="V43" s="51">
        <f t="shared" si="9"/>
        <v>4379.5924875000001</v>
      </c>
    </row>
    <row r="44" spans="1:22">
      <c r="A44" s="2" t="str">
        <f t="shared" si="74"/>
        <v>Car Loan</v>
      </c>
      <c r="B44" s="2" t="str">
        <f t="shared" si="74"/>
        <v>WCD</v>
      </c>
      <c r="C44" s="2" t="str">
        <f t="shared" si="75"/>
        <v>WCD IV</v>
      </c>
      <c r="D44" s="2" t="str">
        <f t="shared" si="72"/>
        <v>Used</v>
      </c>
      <c r="E44" s="46" t="str">
        <f t="shared" ref="E44:F44" si="79">E39</f>
        <v>90+</v>
      </c>
      <c r="F44" s="48">
        <f t="shared" si="79"/>
        <v>3</v>
      </c>
      <c r="G44" s="2">
        <f t="shared" si="77"/>
        <v>3</v>
      </c>
      <c r="H44" s="2" t="str">
        <f>VLOOKUP($C44,'LGD and CPD_FG'!$C:$U,3,0)</f>
        <v>Not Known</v>
      </c>
      <c r="I44" s="49">
        <f>VLOOKUP($C44,'LGD and CPD_FG'!$C:$U,2,0)</f>
        <v>0.85</v>
      </c>
      <c r="J44" s="3">
        <f>VLOOKUP($C44,'LGD and CPD_FG'!$C:$U,5,0)</f>
        <v>2.0514833509807026E-2</v>
      </c>
      <c r="K44" s="3">
        <f>VLOOKUP($C44,'LGD and CPD_FG'!$C:$U,4+$G44,0)</f>
        <v>5.9199940720130524E-2</v>
      </c>
      <c r="L44" s="3">
        <f>IFERROR(VLOOKUP($A44&amp;"_"&amp;$E44,CPD!$C:$BW,MATCH($B$1,CPD!$7:$7,0)-2,0),100%)</f>
        <v>1</v>
      </c>
      <c r="M44" s="3">
        <f>IFERROR(VLOOKUP($A44&amp;"_"&amp;$E44,CPD!$C:$BW,MATCH($B$1,CPD!$7:$7,0)-3+G44,0),100%)</f>
        <v>1</v>
      </c>
      <c r="N44" s="3">
        <f t="shared" si="2"/>
        <v>2.0514833509807026E-2</v>
      </c>
      <c r="O44" s="50"/>
      <c r="P44" s="50"/>
      <c r="Q44" s="51">
        <f t="shared" si="4"/>
        <v>0</v>
      </c>
      <c r="R44" s="51">
        <f t="shared" si="5"/>
        <v>0</v>
      </c>
      <c r="S44" s="51">
        <f t="shared" si="6"/>
        <v>0</v>
      </c>
      <c r="T44" s="51">
        <f t="shared" si="7"/>
        <v>0</v>
      </c>
      <c r="U44" s="51">
        <f t="shared" si="8"/>
        <v>0</v>
      </c>
      <c r="V44" s="51">
        <f t="shared" si="9"/>
        <v>0</v>
      </c>
    </row>
    <row r="45" spans="1:22">
      <c r="A45" s="2" t="s">
        <v>40</v>
      </c>
      <c r="B45" s="2" t="s">
        <v>12</v>
      </c>
      <c r="C45" s="2" t="s">
        <v>12</v>
      </c>
      <c r="D45" s="2" t="str">
        <f>""</f>
        <v/>
      </c>
      <c r="E45" s="46" t="str">
        <f t="shared" ref="E45:F45" si="80">E40</f>
        <v>0</v>
      </c>
      <c r="F45" s="48">
        <f t="shared" si="80"/>
        <v>1</v>
      </c>
      <c r="G45" s="2">
        <v>3</v>
      </c>
      <c r="H45" s="2" t="str">
        <f>VLOOKUP($C45,'LGD and CPD_FG'!$C:$U,3,0)</f>
        <v>Shengda</v>
      </c>
      <c r="I45" s="49">
        <f>VLOOKUP($C45,'LGD and CPD_FG'!$C:$U,2,0)</f>
        <v>0.85</v>
      </c>
      <c r="J45" s="3">
        <f>VLOOKUP($C45,'LGD and CPD_FG'!$C:$U,5,0)</f>
        <v>4.8109749303825028E-2</v>
      </c>
      <c r="K45" s="3">
        <f>VLOOKUP($C45,'LGD and CPD_FG'!$C:$U,4+$G45,0)</f>
        <v>9.8840931499704549E-2</v>
      </c>
      <c r="L45" s="3">
        <f>IFERROR(VLOOKUP($A45&amp;"_"&amp;$E45,CPD!$C:$BW,MATCH($B$1,CPD!$7:$7,0)-2,0),100%)</f>
        <v>3.1326457309259599E-2</v>
      </c>
      <c r="M45" s="3">
        <f>IFERROR(VLOOKUP($A45&amp;"_"&amp;$E45,CPD!$C:$BW,MATCH($B$1,CPD!$7:$7,0)-3+G45,0),100%)</f>
        <v>0.15715148471351106</v>
      </c>
      <c r="N45" s="3">
        <f t="shared" si="2"/>
        <v>3.1326457309259599E-2</v>
      </c>
      <c r="O45" s="50">
        <v>807310691.54010105</v>
      </c>
      <c r="P45" s="50">
        <f t="shared" si="3"/>
        <v>40365534.577005059</v>
      </c>
      <c r="Q45" s="51">
        <f t="shared" si="4"/>
        <v>21496656.326763846</v>
      </c>
      <c r="R45" s="51">
        <f t="shared" si="5"/>
        <v>1074832.8163381924</v>
      </c>
      <c r="S45" s="51">
        <f t="shared" si="6"/>
        <v>25290183.913839821</v>
      </c>
      <c r="T45" s="51">
        <f t="shared" si="7"/>
        <v>1264509.1956919911</v>
      </c>
      <c r="U45" s="51">
        <f t="shared" si="8"/>
        <v>686214087.80908585</v>
      </c>
      <c r="V45" s="51">
        <f t="shared" si="9"/>
        <v>34310704.3904543</v>
      </c>
    </row>
    <row r="46" spans="1:22">
      <c r="A46" s="2" t="str">
        <f>A45</f>
        <v>Car Loan</v>
      </c>
      <c r="B46" s="2" t="str">
        <f>B45</f>
        <v>Yixin</v>
      </c>
      <c r="C46" s="2" t="str">
        <f>C45</f>
        <v>Yixin</v>
      </c>
      <c r="D46" s="2" t="str">
        <f>""</f>
        <v/>
      </c>
      <c r="E46" s="46" t="str">
        <f t="shared" ref="E46:F46" si="81">E41</f>
        <v>1-30</v>
      </c>
      <c r="F46" s="48">
        <f t="shared" si="81"/>
        <v>1</v>
      </c>
      <c r="G46" s="2">
        <f>G45</f>
        <v>3</v>
      </c>
      <c r="H46" s="2" t="str">
        <f>VLOOKUP($C46,'LGD and CPD_FG'!$C:$U,3,0)</f>
        <v>Shengda</v>
      </c>
      <c r="I46" s="49">
        <f>VLOOKUP($C46,'LGD and CPD_FG'!$C:$U,2,0)</f>
        <v>0.85</v>
      </c>
      <c r="J46" s="3">
        <f>VLOOKUP($C46,'LGD and CPD_FG'!$C:$U,5,0)</f>
        <v>4.8109749303825028E-2</v>
      </c>
      <c r="K46" s="3">
        <f>VLOOKUP($C46,'LGD and CPD_FG'!$C:$U,4+$G46,0)</f>
        <v>9.8840931499704549E-2</v>
      </c>
      <c r="L46" s="3">
        <f>IFERROR(VLOOKUP($A46&amp;"_"&amp;$E46,CPD!$C:$BW,MATCH($B$1,CPD!$7:$7,0)-2,0),100%)</f>
        <v>0.54676923260404098</v>
      </c>
      <c r="M46" s="3">
        <f>IFERROR(VLOOKUP($A46&amp;"_"&amp;$E46,CPD!$C:$BW,MATCH($B$1,CPD!$7:$7,0)-3+G46,0),100%)</f>
        <v>0.63213251795553704</v>
      </c>
      <c r="N46" s="3">
        <f t="shared" si="2"/>
        <v>4.8109749303825028E-2</v>
      </c>
      <c r="O46" s="50">
        <v>8154653.4499000106</v>
      </c>
      <c r="P46" s="50">
        <f t="shared" si="3"/>
        <v>407732.67249500053</v>
      </c>
      <c r="Q46" s="51">
        <f t="shared" si="4"/>
        <v>333470.58316412219</v>
      </c>
      <c r="R46" s="51">
        <f t="shared" si="5"/>
        <v>16673.529158206111</v>
      </c>
      <c r="S46" s="51">
        <f t="shared" si="6"/>
        <v>392318.33313426143</v>
      </c>
      <c r="T46" s="51">
        <f t="shared" si="7"/>
        <v>19615.916656713071</v>
      </c>
      <c r="U46" s="51">
        <f t="shared" si="8"/>
        <v>6931455.4324150085</v>
      </c>
      <c r="V46" s="51">
        <f t="shared" si="9"/>
        <v>346572.77162075043</v>
      </c>
    </row>
    <row r="47" spans="1:22">
      <c r="A47" s="2" t="str">
        <f t="shared" ref="A47:B49" si="82">A46</f>
        <v>Car Loan</v>
      </c>
      <c r="B47" s="2" t="str">
        <f t="shared" si="82"/>
        <v>Yixin</v>
      </c>
      <c r="C47" s="2" t="str">
        <f t="shared" ref="C47:C49" si="83">C46</f>
        <v>Yixin</v>
      </c>
      <c r="D47" s="2" t="str">
        <f>""</f>
        <v/>
      </c>
      <c r="E47" s="46" t="str">
        <f t="shared" ref="E47:F47" si="84">E42</f>
        <v>31-60</v>
      </c>
      <c r="F47" s="48">
        <f t="shared" si="84"/>
        <v>2</v>
      </c>
      <c r="G47" s="2">
        <f t="shared" ref="G47:G49" si="85">G46</f>
        <v>3</v>
      </c>
      <c r="H47" s="2" t="str">
        <f>VLOOKUP($C47,'LGD and CPD_FG'!$C:$U,3,0)</f>
        <v>Shengda</v>
      </c>
      <c r="I47" s="49">
        <f>VLOOKUP($C47,'LGD and CPD_FG'!$C:$U,2,0)</f>
        <v>0.85</v>
      </c>
      <c r="J47" s="3">
        <f>VLOOKUP($C47,'LGD and CPD_FG'!$C:$U,5,0)</f>
        <v>4.8109749303825028E-2</v>
      </c>
      <c r="K47" s="3">
        <f>VLOOKUP($C47,'LGD and CPD_FG'!$C:$U,4+$G47,0)</f>
        <v>9.8840931499704549E-2</v>
      </c>
      <c r="L47" s="3">
        <f>IFERROR(VLOOKUP($A47&amp;"_"&amp;$E47,CPD!$C:$BW,MATCH($B$1,CPD!$7:$7,0)-2,0),100%)</f>
        <v>0.88531692254834216</v>
      </c>
      <c r="M47" s="3">
        <f>IFERROR(VLOOKUP($A47&amp;"_"&amp;$E47,CPD!$C:$BW,MATCH($B$1,CPD!$7:$7,0)-3+G47,0),100%)</f>
        <v>0.92182984388222478</v>
      </c>
      <c r="N47" s="3">
        <f t="shared" si="2"/>
        <v>9.8840931499704549E-2</v>
      </c>
      <c r="O47" s="50">
        <v>619760.35</v>
      </c>
      <c r="P47" s="50">
        <f t="shared" si="3"/>
        <v>30988.017500000002</v>
      </c>
      <c r="Q47" s="51">
        <f t="shared" si="4"/>
        <v>52069.036755495479</v>
      </c>
      <c r="R47" s="51">
        <f t="shared" si="5"/>
        <v>2603.451837774774</v>
      </c>
      <c r="S47" s="51">
        <f t="shared" si="6"/>
        <v>61257.690300582915</v>
      </c>
      <c r="T47" s="51">
        <f t="shared" si="7"/>
        <v>3062.8845150291459</v>
      </c>
      <c r="U47" s="51">
        <f t="shared" si="8"/>
        <v>526796.29749999999</v>
      </c>
      <c r="V47" s="51">
        <f t="shared" si="9"/>
        <v>26339.814875</v>
      </c>
    </row>
    <row r="48" spans="1:22">
      <c r="A48" s="2" t="str">
        <f t="shared" si="82"/>
        <v>Car Loan</v>
      </c>
      <c r="B48" s="2" t="str">
        <f t="shared" si="82"/>
        <v>Yixin</v>
      </c>
      <c r="C48" s="2" t="str">
        <f t="shared" si="83"/>
        <v>Yixin</v>
      </c>
      <c r="D48" s="2" t="str">
        <f>""</f>
        <v/>
      </c>
      <c r="E48" s="46" t="str">
        <f t="shared" ref="E48:F48" si="86">E43</f>
        <v>61-90</v>
      </c>
      <c r="F48" s="48">
        <f t="shared" si="86"/>
        <v>2</v>
      </c>
      <c r="G48" s="2">
        <f t="shared" si="85"/>
        <v>3</v>
      </c>
      <c r="H48" s="2" t="str">
        <f>VLOOKUP($C48,'LGD and CPD_FG'!$C:$U,3,0)</f>
        <v>Shengda</v>
      </c>
      <c r="I48" s="49">
        <f>VLOOKUP($C48,'LGD and CPD_FG'!$C:$U,2,0)</f>
        <v>0.85</v>
      </c>
      <c r="J48" s="3">
        <f>VLOOKUP($C48,'LGD and CPD_FG'!$C:$U,5,0)</f>
        <v>4.8109749303825028E-2</v>
      </c>
      <c r="K48" s="3">
        <f>VLOOKUP($C48,'LGD and CPD_FG'!$C:$U,4+$G48,0)</f>
        <v>9.8840931499704549E-2</v>
      </c>
      <c r="L48" s="3">
        <f>IFERROR(VLOOKUP($A48&amp;"_"&amp;$E48,CPD!$C:$BW,MATCH($B$1,CPD!$7:$7,0)-2,0),100%)</f>
        <v>0.99627086619848115</v>
      </c>
      <c r="M48" s="3">
        <f>IFERROR(VLOOKUP($A48&amp;"_"&amp;$E48,CPD!$C:$BW,MATCH($B$1,CPD!$7:$7,0)-3+G48,0),100%)</f>
        <v>0.99814095696673144</v>
      </c>
      <c r="N48" s="3">
        <f t="shared" si="2"/>
        <v>9.8840931499704549E-2</v>
      </c>
      <c r="O48" s="50"/>
      <c r="P48" s="50"/>
      <c r="Q48" s="51">
        <f t="shared" si="4"/>
        <v>0</v>
      </c>
      <c r="R48" s="51">
        <f t="shared" si="5"/>
        <v>0</v>
      </c>
      <c r="S48" s="51">
        <f t="shared" si="6"/>
        <v>0</v>
      </c>
      <c r="T48" s="51">
        <f t="shared" si="7"/>
        <v>0</v>
      </c>
      <c r="U48" s="51">
        <f t="shared" si="8"/>
        <v>0</v>
      </c>
      <c r="V48" s="51">
        <f t="shared" si="9"/>
        <v>0</v>
      </c>
    </row>
    <row r="49" spans="1:22">
      <c r="A49" s="2" t="str">
        <f t="shared" si="82"/>
        <v>Car Loan</v>
      </c>
      <c r="B49" s="2" t="str">
        <f t="shared" si="82"/>
        <v>Yixin</v>
      </c>
      <c r="C49" s="2" t="str">
        <f t="shared" si="83"/>
        <v>Yixin</v>
      </c>
      <c r="D49" s="2" t="str">
        <f>""</f>
        <v/>
      </c>
      <c r="E49" s="46" t="str">
        <f t="shared" ref="E49:F49" si="87">E44</f>
        <v>90+</v>
      </c>
      <c r="F49" s="48">
        <f t="shared" si="87"/>
        <v>3</v>
      </c>
      <c r="G49" s="2">
        <f t="shared" si="85"/>
        <v>3</v>
      </c>
      <c r="H49" s="2" t="str">
        <f>VLOOKUP($C49,'LGD and CPD_FG'!$C:$U,3,0)</f>
        <v>Shengda</v>
      </c>
      <c r="I49" s="49">
        <f>VLOOKUP($C49,'LGD and CPD_FG'!$C:$U,2,0)</f>
        <v>0.85</v>
      </c>
      <c r="J49" s="3">
        <f>VLOOKUP($C49,'LGD and CPD_FG'!$C:$U,5,0)</f>
        <v>4.8109749303825028E-2</v>
      </c>
      <c r="K49" s="3">
        <f>VLOOKUP($C49,'LGD and CPD_FG'!$C:$U,4+$G49,0)</f>
        <v>9.8840931499704549E-2</v>
      </c>
      <c r="L49" s="3">
        <f>IFERROR(VLOOKUP($A49&amp;"_"&amp;$E49,CPD!$C:$BW,MATCH($B$1,CPD!$7:$7,0)-2,0),100%)</f>
        <v>1</v>
      </c>
      <c r="M49" s="3">
        <f>IFERROR(VLOOKUP($A49&amp;"_"&amp;$E49,CPD!$C:$BW,MATCH($B$1,CPD!$7:$7,0)-3+G49,0),100%)</f>
        <v>1</v>
      </c>
      <c r="N49" s="3">
        <f t="shared" si="2"/>
        <v>4.8109749303825028E-2</v>
      </c>
      <c r="O49" s="50"/>
      <c r="P49" s="50"/>
      <c r="Q49" s="51">
        <f t="shared" si="4"/>
        <v>0</v>
      </c>
      <c r="R49" s="51">
        <f t="shared" si="5"/>
        <v>0</v>
      </c>
      <c r="S49" s="51">
        <f t="shared" si="6"/>
        <v>0</v>
      </c>
      <c r="T49" s="51">
        <f t="shared" si="7"/>
        <v>0</v>
      </c>
      <c r="U49" s="51">
        <f t="shared" si="8"/>
        <v>0</v>
      </c>
      <c r="V49" s="51">
        <f t="shared" si="9"/>
        <v>0</v>
      </c>
    </row>
    <row r="50" spans="1:22">
      <c r="A50" s="2" t="s">
        <v>13</v>
      </c>
      <c r="B50" s="2" t="s">
        <v>50</v>
      </c>
      <c r="C50" s="2" t="s">
        <v>50</v>
      </c>
      <c r="D50" s="2" t="str">
        <f>""</f>
        <v/>
      </c>
      <c r="E50" s="46" t="str">
        <f t="shared" ref="E50:F50" si="88">E45</f>
        <v>0</v>
      </c>
      <c r="F50" s="48">
        <f t="shared" si="88"/>
        <v>1</v>
      </c>
      <c r="G50" s="2">
        <v>1</v>
      </c>
      <c r="H50" s="2" t="str">
        <f>VLOOKUP($C50,'LGD and CPD_FG'!$C:$U,3,0)</f>
        <v>Lexin</v>
      </c>
      <c r="I50" s="49">
        <f>VLOOKUP($C50,'LGD and CPD_FG'!$C:$U,2,0)</f>
        <v>0.9</v>
      </c>
      <c r="J50" s="3">
        <f>VLOOKUP($C50,'LGD and CPD_FG'!$C:$U,5,0)</f>
        <v>2.0514833509807026E-2</v>
      </c>
      <c r="K50" s="3">
        <f>VLOOKUP($C50,'LGD and CPD_FG'!$C:$U,4+$G50,0)</f>
        <v>2.0514833509807026E-2</v>
      </c>
      <c r="L50" s="3">
        <f>IFERROR(VLOOKUP($A50&amp;"_"&amp;$E50,CPD!$C:$BW,MATCH($B$1,CPD!$7:$7,0)-2,0),100%)</f>
        <v>8.8313011523956333E-2</v>
      </c>
      <c r="M50" s="3">
        <f>IFERROR(VLOOKUP($A50&amp;"_"&amp;$E50,CPD!$C:$BW,MATCH($B$1,CPD!$7:$7,0)-3+G50,0),100%)</f>
        <v>8.8313011523956333E-2</v>
      </c>
      <c r="N50" s="3">
        <f t="shared" si="2"/>
        <v>2.0514833509807026E-2</v>
      </c>
      <c r="O50" s="50">
        <v>659600000</v>
      </c>
      <c r="P50" s="50">
        <f t="shared" si="3"/>
        <v>32980000</v>
      </c>
      <c r="Q50" s="51">
        <f t="shared" si="4"/>
        <v>12178425.764761843</v>
      </c>
      <c r="R50" s="51">
        <f t="shared" si="5"/>
        <v>608921.28823809209</v>
      </c>
      <c r="S50" s="51">
        <f t="shared" si="6"/>
        <v>13531584.183068715</v>
      </c>
      <c r="T50" s="51">
        <f t="shared" si="7"/>
        <v>676579.20915343578</v>
      </c>
      <c r="U50" s="51">
        <f t="shared" si="8"/>
        <v>593640000</v>
      </c>
      <c r="V50" s="51">
        <f t="shared" si="9"/>
        <v>29682000</v>
      </c>
    </row>
    <row r="51" spans="1:22">
      <c r="A51" s="2" t="str">
        <f>A50</f>
        <v>Personal Loan</v>
      </c>
      <c r="B51" s="2" t="str">
        <f>B50</f>
        <v>AiBank</v>
      </c>
      <c r="C51" s="2" t="str">
        <f>C50</f>
        <v>AiBank</v>
      </c>
      <c r="D51" s="2" t="str">
        <f>""</f>
        <v/>
      </c>
      <c r="E51" s="46" t="str">
        <f t="shared" ref="E51:F51" si="89">E46</f>
        <v>1-30</v>
      </c>
      <c r="F51" s="48">
        <f t="shared" si="89"/>
        <v>1</v>
      </c>
      <c r="G51" s="2">
        <f>G50</f>
        <v>1</v>
      </c>
      <c r="H51" s="2" t="str">
        <f>VLOOKUP($C51,'LGD and CPD_FG'!$C:$U,3,0)</f>
        <v>Lexin</v>
      </c>
      <c r="I51" s="49">
        <f>VLOOKUP($C51,'LGD and CPD_FG'!$C:$U,2,0)</f>
        <v>0.9</v>
      </c>
      <c r="J51" s="3">
        <f>VLOOKUP($C51,'LGD and CPD_FG'!$C:$U,5,0)</f>
        <v>2.0514833509807026E-2</v>
      </c>
      <c r="K51" s="3">
        <f>VLOOKUP($C51,'LGD and CPD_FG'!$C:$U,4+$G51,0)</f>
        <v>2.0514833509807026E-2</v>
      </c>
      <c r="L51" s="3">
        <f>IFERROR(VLOOKUP($A51&amp;"_"&amp;$E51,CPD!$C:$BW,MATCH($B$1,CPD!$7:$7,0)-2,0),100%)</f>
        <v>0.85000509401374091</v>
      </c>
      <c r="M51" s="3">
        <f>IFERROR(VLOOKUP($A51&amp;"_"&amp;$E51,CPD!$C:$BW,MATCH($B$1,CPD!$7:$7,0)-3+G51,0),100%)</f>
        <v>0.85000509401374091</v>
      </c>
      <c r="N51" s="3">
        <f t="shared" si="2"/>
        <v>2.0514833509807026E-2</v>
      </c>
      <c r="O51" s="50">
        <v>20400000</v>
      </c>
      <c r="P51" s="50">
        <f t="shared" si="3"/>
        <v>1020000</v>
      </c>
      <c r="Q51" s="51">
        <f t="shared" si="4"/>
        <v>376652.343240057</v>
      </c>
      <c r="R51" s="51">
        <f t="shared" si="5"/>
        <v>18832.617162002851</v>
      </c>
      <c r="S51" s="51">
        <f t="shared" si="6"/>
        <v>418502.60360006336</v>
      </c>
      <c r="T51" s="51">
        <f t="shared" si="7"/>
        <v>20925.130180003165</v>
      </c>
      <c r="U51" s="51">
        <f t="shared" si="8"/>
        <v>18360000</v>
      </c>
      <c r="V51" s="51">
        <f t="shared" si="9"/>
        <v>918000</v>
      </c>
    </row>
    <row r="52" spans="1:22">
      <c r="A52" s="2" t="str">
        <f t="shared" ref="A52:B54" si="90">A51</f>
        <v>Personal Loan</v>
      </c>
      <c r="B52" s="2" t="str">
        <f t="shared" si="90"/>
        <v>AiBank</v>
      </c>
      <c r="C52" s="2" t="str">
        <f t="shared" ref="C52:C54" si="91">C51</f>
        <v>AiBank</v>
      </c>
      <c r="D52" s="2" t="str">
        <f>""</f>
        <v/>
      </c>
      <c r="E52" s="46" t="str">
        <f t="shared" ref="E52:F52" si="92">E47</f>
        <v>31-60</v>
      </c>
      <c r="F52" s="48">
        <f t="shared" si="92"/>
        <v>2</v>
      </c>
      <c r="G52" s="2">
        <f t="shared" ref="G52:G54" si="93">G51</f>
        <v>1</v>
      </c>
      <c r="H52" s="2" t="str">
        <f>VLOOKUP($C52,'LGD and CPD_FG'!$C:$U,3,0)</f>
        <v>Lexin</v>
      </c>
      <c r="I52" s="49">
        <f>VLOOKUP($C52,'LGD and CPD_FG'!$C:$U,2,0)</f>
        <v>0.9</v>
      </c>
      <c r="J52" s="3">
        <f>VLOOKUP($C52,'LGD and CPD_FG'!$C:$U,5,0)</f>
        <v>2.0514833509807026E-2</v>
      </c>
      <c r="K52" s="3">
        <f>VLOOKUP($C52,'LGD and CPD_FG'!$C:$U,4+$G52,0)</f>
        <v>2.0514833509807026E-2</v>
      </c>
      <c r="L52" s="3">
        <f>IFERROR(VLOOKUP($A52&amp;"_"&amp;$E52,CPD!$C:$BW,MATCH($B$1,CPD!$7:$7,0)-2,0),100%)</f>
        <v>0.98601617072039449</v>
      </c>
      <c r="M52" s="3">
        <f>IFERROR(VLOOKUP($A52&amp;"_"&amp;$E52,CPD!$C:$BW,MATCH($B$1,CPD!$7:$7,0)-3+G52,0),100%)</f>
        <v>0.98601617072039449</v>
      </c>
      <c r="N52" s="3">
        <f t="shared" si="2"/>
        <v>2.0514833509807026E-2</v>
      </c>
      <c r="O52" s="50"/>
      <c r="P52" s="50"/>
      <c r="Q52" s="51">
        <f t="shared" si="4"/>
        <v>0</v>
      </c>
      <c r="R52" s="51">
        <f t="shared" si="5"/>
        <v>0</v>
      </c>
      <c r="S52" s="51">
        <f t="shared" si="6"/>
        <v>0</v>
      </c>
      <c r="T52" s="51">
        <f t="shared" si="7"/>
        <v>0</v>
      </c>
      <c r="U52" s="51">
        <f t="shared" si="8"/>
        <v>0</v>
      </c>
      <c r="V52" s="51">
        <f t="shared" si="9"/>
        <v>0</v>
      </c>
    </row>
    <row r="53" spans="1:22">
      <c r="A53" s="2" t="str">
        <f t="shared" si="90"/>
        <v>Personal Loan</v>
      </c>
      <c r="B53" s="2" t="str">
        <f t="shared" si="90"/>
        <v>AiBank</v>
      </c>
      <c r="C53" s="2" t="str">
        <f t="shared" si="91"/>
        <v>AiBank</v>
      </c>
      <c r="D53" s="2" t="str">
        <f>""</f>
        <v/>
      </c>
      <c r="E53" s="46" t="str">
        <f t="shared" ref="E53:F53" si="94">E48</f>
        <v>61-90</v>
      </c>
      <c r="F53" s="48">
        <f t="shared" si="94"/>
        <v>2</v>
      </c>
      <c r="G53" s="2">
        <f t="shared" si="93"/>
        <v>1</v>
      </c>
      <c r="H53" s="2" t="str">
        <f>VLOOKUP($C53,'LGD and CPD_FG'!$C:$U,3,0)</f>
        <v>Lexin</v>
      </c>
      <c r="I53" s="49">
        <f>VLOOKUP($C53,'LGD and CPD_FG'!$C:$U,2,0)</f>
        <v>0.9</v>
      </c>
      <c r="J53" s="3">
        <f>VLOOKUP($C53,'LGD and CPD_FG'!$C:$U,5,0)</f>
        <v>2.0514833509807026E-2</v>
      </c>
      <c r="K53" s="3">
        <f>VLOOKUP($C53,'LGD and CPD_FG'!$C:$U,4+$G53,0)</f>
        <v>2.0514833509807026E-2</v>
      </c>
      <c r="L53" s="3">
        <f>IFERROR(VLOOKUP($A53&amp;"_"&amp;$E53,CPD!$C:$BW,MATCH($B$1,CPD!$7:$7,0)-2,0),100%)</f>
        <v>0.99886044057687307</v>
      </c>
      <c r="M53" s="3">
        <f>IFERROR(VLOOKUP($A53&amp;"_"&amp;$E53,CPD!$C:$BW,MATCH($B$1,CPD!$7:$7,0)-3+G53,0),100%)</f>
        <v>0.99886044057687307</v>
      </c>
      <c r="N53" s="3">
        <f t="shared" si="2"/>
        <v>2.0514833509807026E-2</v>
      </c>
      <c r="O53" s="50"/>
      <c r="P53" s="50"/>
      <c r="Q53" s="51">
        <f t="shared" si="4"/>
        <v>0</v>
      </c>
      <c r="R53" s="51">
        <f t="shared" si="5"/>
        <v>0</v>
      </c>
      <c r="S53" s="51">
        <f t="shared" si="6"/>
        <v>0</v>
      </c>
      <c r="T53" s="51">
        <f t="shared" si="7"/>
        <v>0</v>
      </c>
      <c r="U53" s="51">
        <f t="shared" si="8"/>
        <v>0</v>
      </c>
      <c r="V53" s="51">
        <f t="shared" si="9"/>
        <v>0</v>
      </c>
    </row>
    <row r="54" spans="1:22">
      <c r="A54" s="2" t="str">
        <f t="shared" si="90"/>
        <v>Personal Loan</v>
      </c>
      <c r="B54" s="2" t="str">
        <f t="shared" si="90"/>
        <v>AiBank</v>
      </c>
      <c r="C54" s="2" t="str">
        <f t="shared" si="91"/>
        <v>AiBank</v>
      </c>
      <c r="D54" s="2" t="str">
        <f>""</f>
        <v/>
      </c>
      <c r="E54" s="46" t="str">
        <f t="shared" ref="E54:F54" si="95">E49</f>
        <v>90+</v>
      </c>
      <c r="F54" s="48">
        <f t="shared" si="95"/>
        <v>3</v>
      </c>
      <c r="G54" s="2">
        <f t="shared" si="93"/>
        <v>1</v>
      </c>
      <c r="H54" s="2" t="str">
        <f>VLOOKUP($C54,'LGD and CPD_FG'!$C:$U,3,0)</f>
        <v>Lexin</v>
      </c>
      <c r="I54" s="49">
        <f>VLOOKUP($C54,'LGD and CPD_FG'!$C:$U,2,0)</f>
        <v>0.9</v>
      </c>
      <c r="J54" s="3">
        <f>VLOOKUP($C54,'LGD and CPD_FG'!$C:$U,5,0)</f>
        <v>2.0514833509807026E-2</v>
      </c>
      <c r="K54" s="3">
        <f>VLOOKUP($C54,'LGD and CPD_FG'!$C:$U,4+$G54,0)</f>
        <v>2.0514833509807026E-2</v>
      </c>
      <c r="L54" s="3">
        <f>IFERROR(VLOOKUP($A54&amp;"_"&amp;$E54,CPD!$C:$BW,MATCH($B$1,CPD!$7:$7,0)-2,0),100%)</f>
        <v>1</v>
      </c>
      <c r="M54" s="3">
        <f>IFERROR(VLOOKUP($A54&amp;"_"&amp;$E54,CPD!$C:$BW,MATCH($B$1,CPD!$7:$7,0)-3+G54,0),100%)</f>
        <v>1</v>
      </c>
      <c r="N54" s="3">
        <f t="shared" si="2"/>
        <v>2.0514833509807026E-2</v>
      </c>
      <c r="O54" s="50"/>
      <c r="P54" s="50"/>
      <c r="Q54" s="51">
        <f t="shared" si="4"/>
        <v>0</v>
      </c>
      <c r="R54" s="51">
        <f t="shared" si="5"/>
        <v>0</v>
      </c>
      <c r="S54" s="51">
        <f t="shared" si="6"/>
        <v>0</v>
      </c>
      <c r="T54" s="51">
        <f t="shared" si="7"/>
        <v>0</v>
      </c>
      <c r="U54" s="51">
        <f t="shared" si="8"/>
        <v>0</v>
      </c>
      <c r="V54" s="51">
        <f t="shared" si="9"/>
        <v>0</v>
      </c>
    </row>
    <row r="55" spans="1:22">
      <c r="A55" s="2" t="s">
        <v>41</v>
      </c>
      <c r="B55" s="2" t="s">
        <v>4</v>
      </c>
      <c r="C55" s="2" t="s">
        <v>4</v>
      </c>
      <c r="D55" s="2" t="str">
        <f>""</f>
        <v/>
      </c>
      <c r="E55" s="46" t="str">
        <f t="shared" ref="E55:F55" si="96">E50</f>
        <v>0</v>
      </c>
      <c r="F55" s="48">
        <f t="shared" si="96"/>
        <v>1</v>
      </c>
      <c r="G55" s="2">
        <v>1</v>
      </c>
      <c r="H55" s="2" t="str">
        <f>VLOOKUP($C55,'LGD and CPD_FG'!$C:$U,3,0)</f>
        <v>Taishan</v>
      </c>
      <c r="I55" s="49">
        <f>VLOOKUP($C55,'LGD and CPD_FG'!$C:$U,2,0)</f>
        <v>0.9</v>
      </c>
      <c r="J55" s="3">
        <f>VLOOKUP($C55,'LGD and CPD_FG'!$C:$U,5,0)</f>
        <v>9.0832004774658653E-4</v>
      </c>
      <c r="K55" s="3">
        <f>VLOOKUP($C55,'LGD and CPD_FG'!$C:$U,4+$G55,0)</f>
        <v>9.0832004774658653E-4</v>
      </c>
      <c r="L55" s="3">
        <f>IFERROR(VLOOKUP($A55&amp;"_"&amp;$E55,CPD!$C:$BW,MATCH($B$1,CPD!$7:$7,0)-2,0),100%)</f>
        <v>7.9305067907160673E-2</v>
      </c>
      <c r="M55" s="3">
        <f>IFERROR(VLOOKUP($A55&amp;"_"&amp;$E55,CPD!$C:$BW,MATCH($B$1,CPD!$7:$7,0)-3+G55,0),100%)</f>
        <v>7.9305067907160673E-2</v>
      </c>
      <c r="N55" s="3">
        <f t="shared" si="2"/>
        <v>9.0832004774658653E-4</v>
      </c>
      <c r="O55" s="50">
        <v>99886.574500000002</v>
      </c>
      <c r="P55" s="50">
        <f t="shared" si="3"/>
        <v>4994.3287250000003</v>
      </c>
      <c r="Q55" s="51">
        <f t="shared" si="4"/>
        <v>81.656080307174676</v>
      </c>
      <c r="R55" s="51">
        <f t="shared" si="5"/>
        <v>4.0828040153587342</v>
      </c>
      <c r="S55" s="51">
        <f t="shared" si="6"/>
        <v>90.728978119082981</v>
      </c>
      <c r="T55" s="51">
        <f t="shared" si="7"/>
        <v>4.5364489059541491</v>
      </c>
      <c r="U55" s="51">
        <f t="shared" si="8"/>
        <v>89897.917050000004</v>
      </c>
      <c r="V55" s="51">
        <f t="shared" si="9"/>
        <v>4494.8958525000007</v>
      </c>
    </row>
    <row r="56" spans="1:22">
      <c r="A56" s="2" t="str">
        <f>A55</f>
        <v>Personal Commercial Loan</v>
      </c>
      <c r="B56" s="2" t="str">
        <f>B55</f>
        <v>XBD</v>
      </c>
      <c r="C56" s="2" t="str">
        <f>C55</f>
        <v>XBD</v>
      </c>
      <c r="D56" s="2" t="str">
        <f>""</f>
        <v/>
      </c>
      <c r="E56" s="46" t="str">
        <f t="shared" ref="E56:F56" si="97">E51</f>
        <v>1-30</v>
      </c>
      <c r="F56" s="48">
        <f t="shared" si="97"/>
        <v>1</v>
      </c>
      <c r="G56" s="2">
        <f>G55</f>
        <v>1</v>
      </c>
      <c r="H56" s="2" t="str">
        <f>VLOOKUP($C56,'LGD and CPD_FG'!$C:$U,3,0)</f>
        <v>Taishan</v>
      </c>
      <c r="I56" s="49">
        <f>VLOOKUP($C56,'LGD and CPD_FG'!$C:$U,2,0)</f>
        <v>0.9</v>
      </c>
      <c r="J56" s="3">
        <f>VLOOKUP($C56,'LGD and CPD_FG'!$C:$U,5,0)</f>
        <v>9.0832004774658653E-4</v>
      </c>
      <c r="K56" s="3">
        <f>VLOOKUP($C56,'LGD and CPD_FG'!$C:$U,4+$G56,0)</f>
        <v>9.0832004774658653E-4</v>
      </c>
      <c r="L56" s="3">
        <f>IFERROR(VLOOKUP($A56&amp;"_"&amp;$E56,CPD!$C:$BW,MATCH($B$1,CPD!$7:$7,0)-2,0),100%)</f>
        <v>0.78443697763148423</v>
      </c>
      <c r="M56" s="3">
        <f>IFERROR(VLOOKUP($A56&amp;"_"&amp;$E56,CPD!$C:$BW,MATCH($B$1,CPD!$7:$7,0)-3+G56,0),100%)</f>
        <v>0.78443697763148423</v>
      </c>
      <c r="N56" s="3">
        <f t="shared" si="2"/>
        <v>9.0832004774658653E-4</v>
      </c>
      <c r="O56" s="50">
        <v>3089.2755000000002</v>
      </c>
      <c r="P56" s="50">
        <f t="shared" si="3"/>
        <v>154.46377500000003</v>
      </c>
      <c r="Q56" s="51">
        <f t="shared" si="4"/>
        <v>2.5254457826961243</v>
      </c>
      <c r="R56" s="51">
        <f t="shared" si="5"/>
        <v>0.12627228913480623</v>
      </c>
      <c r="S56" s="51">
        <f t="shared" si="6"/>
        <v>2.8060508696623603</v>
      </c>
      <c r="T56" s="51">
        <f t="shared" si="7"/>
        <v>0.14030254348311802</v>
      </c>
      <c r="U56" s="51">
        <f t="shared" si="8"/>
        <v>2780.3479500000003</v>
      </c>
      <c r="V56" s="51">
        <f t="shared" si="9"/>
        <v>139.01739750000002</v>
      </c>
    </row>
    <row r="57" spans="1:22">
      <c r="A57" s="2" t="str">
        <f t="shared" ref="A57:B59" si="98">A56</f>
        <v>Personal Commercial Loan</v>
      </c>
      <c r="B57" s="2" t="str">
        <f t="shared" si="98"/>
        <v>XBD</v>
      </c>
      <c r="C57" s="2" t="str">
        <f t="shared" ref="C57:C59" si="99">C56</f>
        <v>XBD</v>
      </c>
      <c r="D57" s="2" t="str">
        <f>""</f>
        <v/>
      </c>
      <c r="E57" s="46" t="str">
        <f t="shared" ref="E57:F57" si="100">E52</f>
        <v>31-60</v>
      </c>
      <c r="F57" s="48">
        <f t="shared" si="100"/>
        <v>2</v>
      </c>
      <c r="G57" s="2">
        <f t="shared" ref="G57:G59" si="101">G56</f>
        <v>1</v>
      </c>
      <c r="H57" s="2" t="str">
        <f>VLOOKUP($C57,'LGD and CPD_FG'!$C:$U,3,0)</f>
        <v>Taishan</v>
      </c>
      <c r="I57" s="49">
        <f>VLOOKUP($C57,'LGD and CPD_FG'!$C:$U,2,0)</f>
        <v>0.9</v>
      </c>
      <c r="J57" s="3">
        <f>VLOOKUP($C57,'LGD and CPD_FG'!$C:$U,5,0)</f>
        <v>9.0832004774658653E-4</v>
      </c>
      <c r="K57" s="3">
        <f>VLOOKUP($C57,'LGD and CPD_FG'!$C:$U,4+$G57,0)</f>
        <v>9.0832004774658653E-4</v>
      </c>
      <c r="L57" s="3">
        <f>IFERROR(VLOOKUP($A57&amp;"_"&amp;$E57,CPD!$C:$BW,MATCH($B$1,CPD!$7:$7,0)-2,0),100%)</f>
        <v>0.97963489980061347</v>
      </c>
      <c r="M57" s="3">
        <f>IFERROR(VLOOKUP($A57&amp;"_"&amp;$E57,CPD!$C:$BW,MATCH($B$1,CPD!$7:$7,0)-3+G57,0),100%)</f>
        <v>0.97963489980061347</v>
      </c>
      <c r="N57" s="3">
        <f t="shared" si="2"/>
        <v>9.0832004774658653E-4</v>
      </c>
      <c r="O57" s="50"/>
      <c r="P57" s="50"/>
      <c r="Q57" s="51">
        <f t="shared" si="4"/>
        <v>0</v>
      </c>
      <c r="R57" s="51">
        <f t="shared" si="5"/>
        <v>0</v>
      </c>
      <c r="S57" s="51">
        <f t="shared" si="6"/>
        <v>0</v>
      </c>
      <c r="T57" s="51">
        <f t="shared" si="7"/>
        <v>0</v>
      </c>
      <c r="U57" s="51">
        <f t="shared" si="8"/>
        <v>0</v>
      </c>
      <c r="V57" s="51">
        <f t="shared" si="9"/>
        <v>0</v>
      </c>
    </row>
    <row r="58" spans="1:22">
      <c r="A58" s="2" t="str">
        <f t="shared" si="98"/>
        <v>Personal Commercial Loan</v>
      </c>
      <c r="B58" s="2" t="str">
        <f t="shared" si="98"/>
        <v>XBD</v>
      </c>
      <c r="C58" s="2" t="str">
        <f t="shared" si="99"/>
        <v>XBD</v>
      </c>
      <c r="D58" s="2" t="str">
        <f>""</f>
        <v/>
      </c>
      <c r="E58" s="46" t="str">
        <f t="shared" ref="E58:F58" si="102">E53</f>
        <v>61-90</v>
      </c>
      <c r="F58" s="48">
        <f t="shared" si="102"/>
        <v>2</v>
      </c>
      <c r="G58" s="2">
        <f t="shared" si="101"/>
        <v>1</v>
      </c>
      <c r="H58" s="2" t="str">
        <f>VLOOKUP($C58,'LGD and CPD_FG'!$C:$U,3,0)</f>
        <v>Taishan</v>
      </c>
      <c r="I58" s="49">
        <f>VLOOKUP($C58,'LGD and CPD_FG'!$C:$U,2,0)</f>
        <v>0.9</v>
      </c>
      <c r="J58" s="3">
        <f>VLOOKUP($C58,'LGD and CPD_FG'!$C:$U,5,0)</f>
        <v>9.0832004774658653E-4</v>
      </c>
      <c r="K58" s="3">
        <f>VLOOKUP($C58,'LGD and CPD_FG'!$C:$U,4+$G58,0)</f>
        <v>9.0832004774658653E-4</v>
      </c>
      <c r="L58" s="3">
        <f>IFERROR(VLOOKUP($A58&amp;"_"&amp;$E58,CPD!$C:$BW,MATCH($B$1,CPD!$7:$7,0)-2,0),100%)</f>
        <v>0.99871269907259319</v>
      </c>
      <c r="M58" s="3">
        <f>IFERROR(VLOOKUP($A58&amp;"_"&amp;$E58,CPD!$C:$BW,MATCH($B$1,CPD!$7:$7,0)-3+G58,0),100%)</f>
        <v>0.99871269907259319</v>
      </c>
      <c r="N58" s="3">
        <f t="shared" si="2"/>
        <v>9.0832004774658653E-4</v>
      </c>
      <c r="O58" s="50"/>
      <c r="P58" s="50"/>
      <c r="Q58" s="51">
        <f t="shared" si="4"/>
        <v>0</v>
      </c>
      <c r="R58" s="51">
        <f t="shared" si="5"/>
        <v>0</v>
      </c>
      <c r="S58" s="51">
        <f t="shared" si="6"/>
        <v>0</v>
      </c>
      <c r="T58" s="51">
        <f t="shared" si="7"/>
        <v>0</v>
      </c>
      <c r="U58" s="51">
        <f t="shared" si="8"/>
        <v>0</v>
      </c>
      <c r="V58" s="51">
        <f t="shared" si="9"/>
        <v>0</v>
      </c>
    </row>
    <row r="59" spans="1:22">
      <c r="A59" s="2" t="str">
        <f t="shared" si="98"/>
        <v>Personal Commercial Loan</v>
      </c>
      <c r="B59" s="2" t="str">
        <f t="shared" si="98"/>
        <v>XBD</v>
      </c>
      <c r="C59" s="2" t="str">
        <f t="shared" si="99"/>
        <v>XBD</v>
      </c>
      <c r="D59" s="2" t="str">
        <f>""</f>
        <v/>
      </c>
      <c r="E59" s="46" t="str">
        <f t="shared" ref="E59:F59" si="103">E54</f>
        <v>90+</v>
      </c>
      <c r="F59" s="48">
        <f t="shared" si="103"/>
        <v>3</v>
      </c>
      <c r="G59" s="2">
        <f t="shared" si="101"/>
        <v>1</v>
      </c>
      <c r="H59" s="2" t="str">
        <f>VLOOKUP($C59,'LGD and CPD_FG'!$C:$U,3,0)</f>
        <v>Taishan</v>
      </c>
      <c r="I59" s="49">
        <f>VLOOKUP($C59,'LGD and CPD_FG'!$C:$U,2,0)</f>
        <v>0.9</v>
      </c>
      <c r="J59" s="3">
        <f>VLOOKUP($C59,'LGD and CPD_FG'!$C:$U,5,0)</f>
        <v>9.0832004774658653E-4</v>
      </c>
      <c r="K59" s="3">
        <f>VLOOKUP($C59,'LGD and CPD_FG'!$C:$U,4+$G59,0)</f>
        <v>9.0832004774658653E-4</v>
      </c>
      <c r="L59" s="3">
        <f>IFERROR(VLOOKUP($A59&amp;"_"&amp;$E59,CPD!$C:$BW,MATCH($B$1,CPD!$7:$7,0)-2,0),100%)</f>
        <v>1</v>
      </c>
      <c r="M59" s="3">
        <f>IFERROR(VLOOKUP($A59&amp;"_"&amp;$E59,CPD!$C:$BW,MATCH($B$1,CPD!$7:$7,0)-3+G59,0),100%)</f>
        <v>1</v>
      </c>
      <c r="N59" s="3">
        <f t="shared" si="2"/>
        <v>9.0832004774658653E-4</v>
      </c>
      <c r="O59" s="50"/>
      <c r="P59" s="50"/>
      <c r="Q59" s="51">
        <f t="shared" si="4"/>
        <v>0</v>
      </c>
      <c r="R59" s="51">
        <f t="shared" si="5"/>
        <v>0</v>
      </c>
      <c r="S59" s="51">
        <f t="shared" si="6"/>
        <v>0</v>
      </c>
      <c r="T59" s="51">
        <f t="shared" si="7"/>
        <v>0</v>
      </c>
      <c r="U59" s="51">
        <f t="shared" si="8"/>
        <v>0</v>
      </c>
      <c r="V59" s="51">
        <f t="shared" si="9"/>
        <v>0</v>
      </c>
    </row>
    <row r="60" spans="1:22">
      <c r="A60" s="2" t="s">
        <v>52</v>
      </c>
      <c r="B60" s="2" t="s">
        <v>46</v>
      </c>
      <c r="C60" s="2" t="s">
        <v>46</v>
      </c>
      <c r="D60" s="2" t="str">
        <f>""</f>
        <v/>
      </c>
      <c r="E60" s="46" t="str">
        <f t="shared" ref="E60:F60" si="104">E55</f>
        <v>0</v>
      </c>
      <c r="F60" s="48">
        <f t="shared" si="104"/>
        <v>1</v>
      </c>
      <c r="G60" s="2">
        <v>1</v>
      </c>
      <c r="H60" s="2" t="str">
        <f>VLOOKUP($C60,'LGD and CPD_FG'!$C:$U,3,0)</f>
        <v>Daxin</v>
      </c>
      <c r="I60" s="49">
        <f>VLOOKUP($C60,'LGD and CPD_FG'!$C:$U,2,0)</f>
        <v>0.8</v>
      </c>
      <c r="J60" s="3">
        <f>VLOOKUP($C60,'LGD and CPD_FG'!$C:$U,5,0)</f>
        <v>4.8109749303825028E-2</v>
      </c>
      <c r="K60" s="3">
        <f>VLOOKUP($C60,'LGD and CPD_FG'!$C:$U,4+$G60,0)</f>
        <v>4.8109749303825028E-2</v>
      </c>
      <c r="L60" s="3">
        <f>IFERROR(VLOOKUP($A60&amp;"_"&amp;$E60,CPD!$C:$BW,MATCH($B$1,CPD!$7:$7,0)-2,0),100%)</f>
        <v>2.3553771412710704E-2</v>
      </c>
      <c r="M60" s="3">
        <f>IFERROR(VLOOKUP($A60&amp;"_"&amp;$E60,CPD!$C:$BW,MATCH($B$1,CPD!$7:$7,0)-3+G60,0),100%)</f>
        <v>2.3553771412710704E-2</v>
      </c>
      <c r="N60" s="3">
        <f t="shared" si="2"/>
        <v>2.3553771412710704E-2</v>
      </c>
      <c r="O60" s="50"/>
      <c r="P60" s="50"/>
      <c r="Q60" s="51">
        <f t="shared" si="4"/>
        <v>0</v>
      </c>
      <c r="R60" s="51">
        <f t="shared" si="5"/>
        <v>0</v>
      </c>
      <c r="S60" s="51">
        <f t="shared" si="6"/>
        <v>0</v>
      </c>
      <c r="T60" s="51">
        <f t="shared" si="7"/>
        <v>0</v>
      </c>
      <c r="U60" s="51">
        <f t="shared" si="8"/>
        <v>0</v>
      </c>
      <c r="V60" s="51">
        <f t="shared" si="9"/>
        <v>0</v>
      </c>
    </row>
    <row r="61" spans="1:22">
      <c r="A61" s="2" t="str">
        <f>A60</f>
        <v>Education Loan</v>
      </c>
      <c r="B61" s="2" t="str">
        <f>B60</f>
        <v>OffCN</v>
      </c>
      <c r="C61" s="2" t="str">
        <f>C60</f>
        <v>OffCN</v>
      </c>
      <c r="D61" s="2" t="str">
        <f>""</f>
        <v/>
      </c>
      <c r="E61" s="46" t="str">
        <f t="shared" ref="E61:F61" si="105">E56</f>
        <v>1-30</v>
      </c>
      <c r="F61" s="48">
        <f t="shared" si="105"/>
        <v>1</v>
      </c>
      <c r="G61" s="2">
        <f>G60</f>
        <v>1</v>
      </c>
      <c r="H61" s="2" t="str">
        <f>VLOOKUP($C61,'LGD and CPD_FG'!$C:$U,3,0)</f>
        <v>Daxin</v>
      </c>
      <c r="I61" s="49">
        <f>VLOOKUP($C61,'LGD and CPD_FG'!$C:$U,2,0)</f>
        <v>0.8</v>
      </c>
      <c r="J61" s="3">
        <f>VLOOKUP($C61,'LGD and CPD_FG'!$C:$U,5,0)</f>
        <v>4.8109749303825028E-2</v>
      </c>
      <c r="K61" s="3">
        <f>VLOOKUP($C61,'LGD and CPD_FG'!$C:$U,4+$G61,0)</f>
        <v>4.8109749303825028E-2</v>
      </c>
      <c r="L61" s="3">
        <f>IFERROR(VLOOKUP($A61&amp;"_"&amp;$E61,CPD!$C:$BW,MATCH($B$1,CPD!$7:$7,0)-2,0),100%)</f>
        <v>0.85446555638623345</v>
      </c>
      <c r="M61" s="3">
        <f>IFERROR(VLOOKUP($A61&amp;"_"&amp;$E61,CPD!$C:$BW,MATCH($B$1,CPD!$7:$7,0)-3+G61,0),100%)</f>
        <v>0.85446555638623345</v>
      </c>
      <c r="N61" s="3">
        <f t="shared" si="2"/>
        <v>4.8109749303825028E-2</v>
      </c>
      <c r="O61" s="50"/>
      <c r="P61" s="50"/>
      <c r="Q61" s="51">
        <f t="shared" si="4"/>
        <v>0</v>
      </c>
      <c r="R61" s="51">
        <f t="shared" si="5"/>
        <v>0</v>
      </c>
      <c r="S61" s="51">
        <f t="shared" si="6"/>
        <v>0</v>
      </c>
      <c r="T61" s="51">
        <f t="shared" si="7"/>
        <v>0</v>
      </c>
      <c r="U61" s="51">
        <f t="shared" si="8"/>
        <v>0</v>
      </c>
      <c r="V61" s="51">
        <f t="shared" si="9"/>
        <v>0</v>
      </c>
    </row>
    <row r="62" spans="1:22">
      <c r="A62" s="2" t="str">
        <f t="shared" ref="A62:B64" si="106">A61</f>
        <v>Education Loan</v>
      </c>
      <c r="B62" s="2" t="str">
        <f t="shared" si="106"/>
        <v>OffCN</v>
      </c>
      <c r="C62" s="2" t="str">
        <f t="shared" ref="C62:C64" si="107">C61</f>
        <v>OffCN</v>
      </c>
      <c r="D62" s="2" t="str">
        <f>""</f>
        <v/>
      </c>
      <c r="E62" s="46" t="str">
        <f t="shared" ref="E62:F62" si="108">E57</f>
        <v>31-60</v>
      </c>
      <c r="F62" s="48">
        <f t="shared" si="108"/>
        <v>2</v>
      </c>
      <c r="G62" s="2">
        <f t="shared" ref="G62:G64" si="109">G61</f>
        <v>1</v>
      </c>
      <c r="H62" s="2" t="str">
        <f>VLOOKUP($C62,'LGD and CPD_FG'!$C:$U,3,0)</f>
        <v>Daxin</v>
      </c>
      <c r="I62" s="49">
        <f>VLOOKUP($C62,'LGD and CPD_FG'!$C:$U,2,0)</f>
        <v>0.8</v>
      </c>
      <c r="J62" s="3">
        <f>VLOOKUP($C62,'LGD and CPD_FG'!$C:$U,5,0)</f>
        <v>4.8109749303825028E-2</v>
      </c>
      <c r="K62" s="3">
        <f>VLOOKUP($C62,'LGD and CPD_FG'!$C:$U,4+$G62,0)</f>
        <v>4.8109749303825028E-2</v>
      </c>
      <c r="L62" s="3">
        <f>IFERROR(VLOOKUP($A62&amp;"_"&amp;$E62,CPD!$C:$BW,MATCH($B$1,CPD!$7:$7,0)-2,0),100%)</f>
        <v>0.97012564533250445</v>
      </c>
      <c r="M62" s="3">
        <f>IFERROR(VLOOKUP($A62&amp;"_"&amp;$E62,CPD!$C:$BW,MATCH($B$1,CPD!$7:$7,0)-3+G62,0),100%)</f>
        <v>0.97012564533250445</v>
      </c>
      <c r="N62" s="3">
        <f t="shared" si="2"/>
        <v>4.8109749303825028E-2</v>
      </c>
      <c r="O62" s="50"/>
      <c r="P62" s="50"/>
      <c r="Q62" s="51">
        <f t="shared" si="4"/>
        <v>0</v>
      </c>
      <c r="R62" s="51">
        <f t="shared" si="5"/>
        <v>0</v>
      </c>
      <c r="S62" s="51">
        <f t="shared" si="6"/>
        <v>0</v>
      </c>
      <c r="T62" s="51">
        <f t="shared" si="7"/>
        <v>0</v>
      </c>
      <c r="U62" s="51">
        <f t="shared" si="8"/>
        <v>0</v>
      </c>
      <c r="V62" s="51">
        <f t="shared" si="9"/>
        <v>0</v>
      </c>
    </row>
    <row r="63" spans="1:22">
      <c r="A63" s="2" t="str">
        <f t="shared" si="106"/>
        <v>Education Loan</v>
      </c>
      <c r="B63" s="2" t="str">
        <f t="shared" si="106"/>
        <v>OffCN</v>
      </c>
      <c r="C63" s="2" t="str">
        <f t="shared" si="107"/>
        <v>OffCN</v>
      </c>
      <c r="D63" s="2" t="str">
        <f>""</f>
        <v/>
      </c>
      <c r="E63" s="46" t="str">
        <f t="shared" ref="E63:F63" si="110">E58</f>
        <v>61-90</v>
      </c>
      <c r="F63" s="48">
        <f t="shared" si="110"/>
        <v>2</v>
      </c>
      <c r="G63" s="2">
        <f t="shared" si="109"/>
        <v>1</v>
      </c>
      <c r="H63" s="2" t="str">
        <f>VLOOKUP($C63,'LGD and CPD_FG'!$C:$U,3,0)</f>
        <v>Daxin</v>
      </c>
      <c r="I63" s="49">
        <f>VLOOKUP($C63,'LGD and CPD_FG'!$C:$U,2,0)</f>
        <v>0.8</v>
      </c>
      <c r="J63" s="3">
        <f>VLOOKUP($C63,'LGD and CPD_FG'!$C:$U,5,0)</f>
        <v>4.8109749303825028E-2</v>
      </c>
      <c r="K63" s="3">
        <f>VLOOKUP($C63,'LGD and CPD_FG'!$C:$U,4+$G63,0)</f>
        <v>4.8109749303825028E-2</v>
      </c>
      <c r="L63" s="3">
        <f>IFERROR(VLOOKUP($A63&amp;"_"&amp;$E63,CPD!$C:$BW,MATCH($B$1,CPD!$7:$7,0)-2,0),100%)</f>
        <v>0.99663632049223971</v>
      </c>
      <c r="M63" s="3">
        <f>IFERROR(VLOOKUP($A63&amp;"_"&amp;$E63,CPD!$C:$BW,MATCH($B$1,CPD!$7:$7,0)-3+G63,0),100%)</f>
        <v>0.99663632049223971</v>
      </c>
      <c r="N63" s="3">
        <f t="shared" si="2"/>
        <v>4.8109749303825028E-2</v>
      </c>
      <c r="O63" s="50"/>
      <c r="P63" s="50"/>
      <c r="Q63" s="51">
        <f t="shared" si="4"/>
        <v>0</v>
      </c>
      <c r="R63" s="51">
        <f t="shared" si="5"/>
        <v>0</v>
      </c>
      <c r="S63" s="51">
        <f t="shared" si="6"/>
        <v>0</v>
      </c>
      <c r="T63" s="51">
        <f t="shared" si="7"/>
        <v>0</v>
      </c>
      <c r="U63" s="51">
        <f t="shared" si="8"/>
        <v>0</v>
      </c>
      <c r="V63" s="51">
        <f t="shared" si="9"/>
        <v>0</v>
      </c>
    </row>
    <row r="64" spans="1:22">
      <c r="A64" s="2" t="str">
        <f t="shared" si="106"/>
        <v>Education Loan</v>
      </c>
      <c r="B64" s="2" t="str">
        <f t="shared" si="106"/>
        <v>OffCN</v>
      </c>
      <c r="C64" s="2" t="str">
        <f t="shared" si="107"/>
        <v>OffCN</v>
      </c>
      <c r="D64" s="2" t="str">
        <f>""</f>
        <v/>
      </c>
      <c r="E64" s="46" t="str">
        <f t="shared" ref="E64:F64" si="111">E59</f>
        <v>90+</v>
      </c>
      <c r="F64" s="48">
        <f t="shared" si="111"/>
        <v>3</v>
      </c>
      <c r="G64" s="2">
        <f t="shared" si="109"/>
        <v>1</v>
      </c>
      <c r="H64" s="2" t="str">
        <f>VLOOKUP($C64,'LGD and CPD_FG'!$C:$U,3,0)</f>
        <v>Daxin</v>
      </c>
      <c r="I64" s="49">
        <f>VLOOKUP($C64,'LGD and CPD_FG'!$C:$U,2,0)</f>
        <v>0.8</v>
      </c>
      <c r="J64" s="3">
        <f>VLOOKUP($C64,'LGD and CPD_FG'!$C:$U,5,0)</f>
        <v>4.8109749303825028E-2</v>
      </c>
      <c r="K64" s="3">
        <f>VLOOKUP($C64,'LGD and CPD_FG'!$C:$U,4+$G64,0)</f>
        <v>4.8109749303825028E-2</v>
      </c>
      <c r="L64" s="3">
        <f>IFERROR(VLOOKUP($A64&amp;"_"&amp;$E64,CPD!$C:$BW,MATCH($B$1,CPD!$7:$7,0)-2,0),100%)</f>
        <v>1</v>
      </c>
      <c r="M64" s="3">
        <f>IFERROR(VLOOKUP($A64&amp;"_"&amp;$E64,CPD!$C:$BW,MATCH($B$1,CPD!$7:$7,0)-3+G64,0),100%)</f>
        <v>1</v>
      </c>
      <c r="N64" s="3">
        <f t="shared" si="2"/>
        <v>4.8109749303825028E-2</v>
      </c>
      <c r="O64" s="50"/>
      <c r="P64" s="50"/>
      <c r="Q64" s="51">
        <f t="shared" si="4"/>
        <v>0</v>
      </c>
      <c r="R64" s="51">
        <f t="shared" si="5"/>
        <v>0</v>
      </c>
      <c r="S64" s="51">
        <f t="shared" si="6"/>
        <v>0</v>
      </c>
      <c r="T64" s="51">
        <f t="shared" si="7"/>
        <v>0</v>
      </c>
      <c r="U64" s="51">
        <f t="shared" si="8"/>
        <v>0</v>
      </c>
      <c r="V64" s="51">
        <f t="shared" si="9"/>
        <v>0</v>
      </c>
    </row>
    <row r="67" spans="15:22">
      <c r="O67" s="4">
        <f>SUM(O5:O64)</f>
        <v>2770034090.6500049</v>
      </c>
      <c r="P67" s="4">
        <f t="shared" ref="P67:R67" si="112">SUM(P5:P64)</f>
        <v>138501704.53250033</v>
      </c>
      <c r="Q67" s="4">
        <f t="shared" si="112"/>
        <v>58440706.594291344</v>
      </c>
      <c r="R67" s="4">
        <f t="shared" si="112"/>
        <v>2922035.3297145674</v>
      </c>
      <c r="S67" s="4"/>
      <c r="T67" s="4"/>
      <c r="U67" s="4"/>
      <c r="V67" s="4"/>
    </row>
  </sheetData>
  <pageMargins left="0.7" right="0.7" top="0.75" bottom="0.75" header="0.3" footer="0.3"/>
  <pageSetup orientation="portrait" r:id="rId1"/>
  <ignoredErrors>
    <ignoredError sqref="E5" numberStoredAsText="1"/>
    <ignoredError sqref="E6:E9" twoDigitTextYear="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9" sqref="C9"/>
    </sheetView>
  </sheetViews>
  <sheetFormatPr defaultColWidth="9.1796875" defaultRowHeight="15" customHeight="1"/>
  <cols>
    <col min="1" max="1" width="13.81640625" style="6" customWidth="1"/>
    <col min="2" max="2" width="18.7265625" style="6" customWidth="1"/>
    <col min="3" max="16384" width="9.1796875" style="6"/>
  </cols>
  <sheetData>
    <row r="1" spans="1:2" ht="15" customHeight="1">
      <c r="A1" s="5" t="s">
        <v>14</v>
      </c>
      <c r="B1" s="5" t="s">
        <v>15</v>
      </c>
    </row>
    <row r="2" spans="1:2" ht="15" customHeight="1">
      <c r="A2" s="7" t="s">
        <v>16</v>
      </c>
      <c r="B2" s="8">
        <v>4.9691000000000001</v>
      </c>
    </row>
    <row r="3" spans="1:2" ht="15" customHeight="1">
      <c r="A3" s="7" t="s">
        <v>17</v>
      </c>
      <c r="B3" s="8">
        <v>6.4602000000000004</v>
      </c>
    </row>
    <row r="4" spans="1:2" ht="15" customHeight="1">
      <c r="A4" s="7" t="s">
        <v>18</v>
      </c>
      <c r="B4" s="8">
        <v>0.83120000000000005</v>
      </c>
    </row>
    <row r="5" spans="1:2" ht="15" customHeight="1">
      <c r="A5" s="7" t="s">
        <v>19</v>
      </c>
      <c r="B5" s="8">
        <f>1/5.0891</f>
        <v>0.1964983985380519</v>
      </c>
    </row>
    <row r="6" spans="1:2" ht="15" customHeight="1">
      <c r="A6" s="7" t="s">
        <v>20</v>
      </c>
      <c r="B6" s="8">
        <v>5.9013000000000003E-2</v>
      </c>
    </row>
    <row r="7" spans="1:2" ht="15" customHeight="1">
      <c r="A7" s="7" t="s">
        <v>21</v>
      </c>
      <c r="B7" s="8">
        <v>1</v>
      </c>
    </row>
  </sheetData>
  <pageMargins left="0.7" right="0.7" top="0.75" bottom="0.75" header="0.3" footer="0.3"/>
  <pageSetup orientation="portrait" r:id="rId1"/>
  <ignoredErrors>
    <ignoredError sqref="B5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50"/>
  <sheetViews>
    <sheetView topLeftCell="BN1" zoomScaleNormal="100" workbookViewId="0">
      <selection activeCell="CO11" sqref="CO11"/>
    </sheetView>
  </sheetViews>
  <sheetFormatPr defaultColWidth="9.1796875" defaultRowHeight="15" customHeight="1"/>
  <cols>
    <col min="1" max="2" width="9.1796875" style="6"/>
    <col min="3" max="3" width="13.26953125" style="6" bestFit="1" customWidth="1"/>
    <col min="4" max="18" width="9.1796875" style="6"/>
    <col min="19" max="21" width="0" style="6" hidden="1" customWidth="1"/>
    <col min="22" max="22" width="13.26953125" style="6" hidden="1" customWidth="1"/>
    <col min="23" max="40" width="0" style="6" hidden="1" customWidth="1"/>
    <col min="41" max="41" width="13.26953125" style="6" hidden="1" customWidth="1"/>
    <col min="42" max="56" width="0" style="6" hidden="1" customWidth="1"/>
    <col min="57" max="75" width="9.1796875" style="6"/>
    <col min="76" max="76" width="13.26953125" style="6" bestFit="1" customWidth="1"/>
    <col min="77" max="16384" width="9.1796875" style="6"/>
  </cols>
  <sheetData>
    <row r="1" spans="1:91" ht="15" customHeight="1">
      <c r="A1" s="79" t="s">
        <v>22</v>
      </c>
      <c r="B1" s="79" t="s">
        <v>23</v>
      </c>
      <c r="C1" s="79" t="str">
        <f>A1&amp;"_"&amp;B1</f>
        <v>Scenario_CRR</v>
      </c>
      <c r="D1" s="81" t="s">
        <v>24</v>
      </c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R1" s="83"/>
      <c r="S1" s="9"/>
      <c r="T1" s="79" t="s">
        <v>22</v>
      </c>
      <c r="U1" s="79" t="s">
        <v>23</v>
      </c>
      <c r="V1" s="79" t="str">
        <f>T1&amp;"_"&amp;U1</f>
        <v>Scenario_CRR</v>
      </c>
      <c r="W1" s="81" t="s">
        <v>25</v>
      </c>
      <c r="X1" s="82"/>
      <c r="Y1" s="82"/>
      <c r="Z1" s="82"/>
      <c r="AA1" s="82"/>
      <c r="AB1" s="82"/>
      <c r="AC1" s="82"/>
      <c r="AD1" s="82"/>
      <c r="AE1" s="82"/>
      <c r="AF1" s="82"/>
      <c r="AG1" s="82"/>
      <c r="AH1" s="82"/>
      <c r="AI1" s="82"/>
      <c r="AJ1" s="82"/>
      <c r="AK1" s="83"/>
      <c r="AL1" s="9"/>
      <c r="AM1" s="79" t="s">
        <v>22</v>
      </c>
      <c r="AN1" s="79" t="s">
        <v>23</v>
      </c>
      <c r="AO1" s="79" t="str">
        <f>AM1&amp;"_"&amp;AN1</f>
        <v>Scenario_CRR</v>
      </c>
      <c r="AP1" s="81" t="s">
        <v>26</v>
      </c>
      <c r="AQ1" s="82"/>
      <c r="AR1" s="82"/>
      <c r="AS1" s="82"/>
      <c r="AT1" s="82"/>
      <c r="AU1" s="82"/>
      <c r="AV1" s="82"/>
      <c r="AW1" s="82"/>
      <c r="AX1" s="82"/>
      <c r="AY1" s="82"/>
      <c r="AZ1" s="82"/>
      <c r="BA1" s="82"/>
      <c r="BB1" s="82"/>
      <c r="BC1" s="82"/>
      <c r="BD1" s="83"/>
      <c r="BE1" s="9"/>
      <c r="BV1" s="79" t="s">
        <v>22</v>
      </c>
      <c r="BW1" s="79" t="s">
        <v>23</v>
      </c>
      <c r="BX1" s="79" t="str">
        <f>BV1&amp;"_"&amp;BW1</f>
        <v>Scenario_CRR</v>
      </c>
      <c r="BY1" s="81" t="s">
        <v>27</v>
      </c>
      <c r="BZ1" s="82"/>
      <c r="CA1" s="82"/>
      <c r="CB1" s="82"/>
      <c r="CC1" s="82"/>
      <c r="CD1" s="82"/>
      <c r="CE1" s="82"/>
      <c r="CF1" s="82"/>
      <c r="CG1" s="82"/>
      <c r="CH1" s="82"/>
      <c r="CI1" s="82"/>
      <c r="CJ1" s="82"/>
      <c r="CK1" s="82"/>
      <c r="CL1" s="82"/>
      <c r="CM1" s="83"/>
    </row>
    <row r="2" spans="1:91" ht="15" customHeight="1">
      <c r="A2" s="80"/>
      <c r="B2" s="80"/>
      <c r="C2" s="80"/>
      <c r="D2" s="10">
        <v>0</v>
      </c>
      <c r="E2" s="10">
        <v>1</v>
      </c>
      <c r="F2" s="10">
        <v>2</v>
      </c>
      <c r="G2" s="10">
        <v>3</v>
      </c>
      <c r="H2" s="10">
        <v>4</v>
      </c>
      <c r="I2" s="10">
        <v>5</v>
      </c>
      <c r="J2" s="10">
        <v>6</v>
      </c>
      <c r="K2" s="10">
        <v>7</v>
      </c>
      <c r="L2" s="10">
        <v>8</v>
      </c>
      <c r="M2" s="10">
        <v>9</v>
      </c>
      <c r="N2" s="10">
        <v>10</v>
      </c>
      <c r="O2" s="10">
        <v>11</v>
      </c>
      <c r="P2" s="10">
        <v>12</v>
      </c>
      <c r="Q2" s="10">
        <v>13</v>
      </c>
      <c r="R2" s="10">
        <v>14</v>
      </c>
      <c r="S2" s="9"/>
      <c r="T2" s="80"/>
      <c r="U2" s="80"/>
      <c r="V2" s="84"/>
      <c r="W2" s="10">
        <v>0</v>
      </c>
      <c r="X2" s="10">
        <v>1</v>
      </c>
      <c r="Y2" s="10">
        <v>2</v>
      </c>
      <c r="Z2" s="10">
        <v>3</v>
      </c>
      <c r="AA2" s="10">
        <v>4</v>
      </c>
      <c r="AB2" s="10">
        <v>5</v>
      </c>
      <c r="AC2" s="10">
        <v>6</v>
      </c>
      <c r="AD2" s="10">
        <v>7</v>
      </c>
      <c r="AE2" s="10">
        <v>8</v>
      </c>
      <c r="AF2" s="10">
        <v>9</v>
      </c>
      <c r="AG2" s="10">
        <v>10</v>
      </c>
      <c r="AH2" s="10">
        <v>11</v>
      </c>
      <c r="AI2" s="10">
        <v>12</v>
      </c>
      <c r="AJ2" s="10">
        <v>13</v>
      </c>
      <c r="AK2" s="10">
        <v>14</v>
      </c>
      <c r="AL2" s="9"/>
      <c r="AM2" s="80"/>
      <c r="AN2" s="80"/>
      <c r="AO2" s="84"/>
      <c r="AP2" s="10">
        <v>0</v>
      </c>
      <c r="AQ2" s="10">
        <v>1</v>
      </c>
      <c r="AR2" s="10">
        <v>2</v>
      </c>
      <c r="AS2" s="10">
        <v>3</v>
      </c>
      <c r="AT2" s="10">
        <v>4</v>
      </c>
      <c r="AU2" s="10">
        <v>5</v>
      </c>
      <c r="AV2" s="10">
        <v>6</v>
      </c>
      <c r="AW2" s="10">
        <v>7</v>
      </c>
      <c r="AX2" s="10">
        <v>8</v>
      </c>
      <c r="AY2" s="10">
        <v>9</v>
      </c>
      <c r="AZ2" s="10">
        <v>10</v>
      </c>
      <c r="BA2" s="10">
        <v>11</v>
      </c>
      <c r="BB2" s="10">
        <v>12</v>
      </c>
      <c r="BC2" s="10">
        <v>13</v>
      </c>
      <c r="BD2" s="10">
        <v>14</v>
      </c>
      <c r="BE2" s="9"/>
      <c r="BV2" s="80"/>
      <c r="BW2" s="80"/>
      <c r="BX2" s="84"/>
      <c r="BY2" s="10">
        <v>0</v>
      </c>
      <c r="BZ2" s="10">
        <v>1</v>
      </c>
      <c r="CA2" s="10">
        <v>2</v>
      </c>
      <c r="CB2" s="10">
        <v>3</v>
      </c>
      <c r="CC2" s="10">
        <v>4</v>
      </c>
      <c r="CD2" s="10">
        <v>5</v>
      </c>
      <c r="CE2" s="10">
        <v>6</v>
      </c>
      <c r="CF2" s="10">
        <v>7</v>
      </c>
      <c r="CG2" s="10">
        <v>8</v>
      </c>
      <c r="CH2" s="10">
        <v>9</v>
      </c>
      <c r="CI2" s="10">
        <v>10</v>
      </c>
      <c r="CJ2" s="10">
        <v>11</v>
      </c>
      <c r="CK2" s="10">
        <v>12</v>
      </c>
      <c r="CL2" s="10">
        <v>13</v>
      </c>
      <c r="CM2" s="10">
        <v>14</v>
      </c>
    </row>
    <row r="3" spans="1:91" ht="15" customHeight="1">
      <c r="A3" s="11" t="s">
        <v>0</v>
      </c>
      <c r="B3" s="10">
        <v>1</v>
      </c>
      <c r="C3" s="10" t="str">
        <f t="shared" ref="C3:C50" si="0">A3&amp;"_"&amp;B3</f>
        <v>TTC_1</v>
      </c>
      <c r="D3" s="12">
        <v>8.9999999999999965E-4</v>
      </c>
      <c r="E3" s="12">
        <v>1.4742168183652755E-3</v>
      </c>
      <c r="F3" s="12">
        <v>1.8112014205176399E-3</v>
      </c>
      <c r="G3" s="12">
        <v>2.0700311240902359E-3</v>
      </c>
      <c r="H3" s="12">
        <v>2.2848999714111481E-3</v>
      </c>
      <c r="I3" s="12">
        <v>2.4705404292616382E-3</v>
      </c>
      <c r="J3" s="12">
        <v>2.6348972821468317E-3</v>
      </c>
      <c r="K3" s="12">
        <v>2.782829086687047E-3</v>
      </c>
      <c r="L3" s="12">
        <v>2.9175615576870397E-3</v>
      </c>
      <c r="M3" s="13">
        <v>3.0413652042474127E-3</v>
      </c>
      <c r="N3" s="14">
        <f t="shared" ref="N3:R18" si="1">M3</f>
        <v>3.0413652042474127E-3</v>
      </c>
      <c r="O3" s="14">
        <f t="shared" si="1"/>
        <v>3.0413652042474127E-3</v>
      </c>
      <c r="P3" s="14">
        <f t="shared" si="1"/>
        <v>3.0413652042474127E-3</v>
      </c>
      <c r="Q3" s="14">
        <f t="shared" si="1"/>
        <v>3.0413652042474127E-3</v>
      </c>
      <c r="R3" s="15">
        <f t="shared" si="1"/>
        <v>3.0413652042474127E-3</v>
      </c>
      <c r="S3" s="16"/>
      <c r="T3" s="10" t="s">
        <v>0</v>
      </c>
      <c r="U3" s="10">
        <v>1</v>
      </c>
      <c r="V3" s="17" t="str">
        <f t="shared" ref="V3:V50" si="2">T3&amp;"_"&amp;U3</f>
        <v>TTC_1</v>
      </c>
      <c r="W3" s="18">
        <f>1-D3</f>
        <v>0.99909999999999999</v>
      </c>
      <c r="X3" s="12">
        <f t="shared" ref="X3:AK18" si="3">1-E3</f>
        <v>0.99852578318163476</v>
      </c>
      <c r="Y3" s="12">
        <f t="shared" si="3"/>
        <v>0.99818879857948239</v>
      </c>
      <c r="Z3" s="12">
        <f t="shared" si="3"/>
        <v>0.99792996887590979</v>
      </c>
      <c r="AA3" s="12">
        <f t="shared" si="3"/>
        <v>0.99771510002858887</v>
      </c>
      <c r="AB3" s="12">
        <f t="shared" si="3"/>
        <v>0.99752945957073835</v>
      </c>
      <c r="AC3" s="12">
        <f t="shared" si="3"/>
        <v>0.99736510271785317</v>
      </c>
      <c r="AD3" s="12">
        <f t="shared" si="3"/>
        <v>0.99721717091331297</v>
      </c>
      <c r="AE3" s="12">
        <f t="shared" si="3"/>
        <v>0.99708243844231292</v>
      </c>
      <c r="AF3" s="12">
        <f t="shared" si="3"/>
        <v>0.99695863479575264</v>
      </c>
      <c r="AG3" s="12">
        <f t="shared" si="3"/>
        <v>0.99695863479575264</v>
      </c>
      <c r="AH3" s="12">
        <f t="shared" si="3"/>
        <v>0.99695863479575264</v>
      </c>
      <c r="AI3" s="12">
        <f t="shared" si="3"/>
        <v>0.99695863479575264</v>
      </c>
      <c r="AJ3" s="12">
        <f t="shared" si="3"/>
        <v>0.99695863479575264</v>
      </c>
      <c r="AK3" s="13">
        <f t="shared" si="3"/>
        <v>0.99695863479575264</v>
      </c>
      <c r="AL3" s="19"/>
      <c r="AM3" s="10" t="s">
        <v>0</v>
      </c>
      <c r="AN3" s="10">
        <v>1</v>
      </c>
      <c r="AO3" s="17" t="str">
        <f t="shared" ref="AO3:AO50" si="4">AM3&amp;"_"&amp;AN3</f>
        <v>TTC_1</v>
      </c>
      <c r="AP3" s="18">
        <f>IF(AP$2=0,D3,D3*PRODUCT(V3:$W3))</f>
        <v>8.9999999999999965E-4</v>
      </c>
      <c r="AQ3" s="12">
        <f>IF(AQ$2=0,E3,E3*PRODUCT($W3:W3))</f>
        <v>1.4728900232287468E-3</v>
      </c>
      <c r="AR3" s="12">
        <f>IF(AR$2=0,F3,F3*PRODUCT($W3:X3))</f>
        <v>1.8069036387368359E-3</v>
      </c>
      <c r="AS3" s="12">
        <f>IF(AS$2=0,G3,G3*PRODUCT($W3:Y3))</f>
        <v>2.0613788211176921E-3</v>
      </c>
      <c r="AT3" s="12">
        <f>IF(AT$2=0,H3,H3*PRODUCT($W3:Z3))</f>
        <v>2.2706395165829792E-3</v>
      </c>
      <c r="AU3" s="12">
        <f>IF(AU$2=0,I3,I3*PRODUCT($W3:AA3))</f>
        <v>2.4495116535901886E-3</v>
      </c>
      <c r="AV3" s="12">
        <f>IF(AV$2=0,J3,J3*PRODUCT($W3:AB3))</f>
        <v>2.6060153202441348E-3</v>
      </c>
      <c r="AW3" s="12">
        <f>IF(AW$2=0,K3,K3*PRODUCT($W3:AC3))</f>
        <v>2.7450735011626472E-3</v>
      </c>
      <c r="AX3" s="12">
        <f>IF(AX$2=0,L3,L3*PRODUCT($W3:AD3))</f>
        <v>2.8699690901378282E-3</v>
      </c>
      <c r="AY3" s="12">
        <f>IF(AY$2=0,M3,M3*PRODUCT($W3:AE3))</f>
        <v>2.9830245764216304E-3</v>
      </c>
      <c r="AZ3" s="12">
        <f>IF(AZ$2=0,N3,N3*PRODUCT($W3:AF3))</f>
        <v>2.973952109271487E-3</v>
      </c>
      <c r="BA3" s="12">
        <f>IF(BA$2=0,O3,O3*PRODUCT($W3:AG3))</f>
        <v>2.9649072348072506E-3</v>
      </c>
      <c r="BB3" s="12">
        <f>IF(BB$2=0,P3,P3*PRODUCT($W3:AH3))</f>
        <v>2.9558898691094864E-3</v>
      </c>
      <c r="BC3" s="12">
        <f>IF(BC$2=0,Q3,Q3*PRODUCT($W3:AI3))</f>
        <v>2.9468999285139894E-3</v>
      </c>
      <c r="BD3" s="13">
        <f>IF(BD$2=0,R3,R3*PRODUCT($W3:AJ3))</f>
        <v>2.937937329611008E-3</v>
      </c>
      <c r="BE3" s="19"/>
      <c r="BV3" s="11" t="s">
        <v>0</v>
      </c>
      <c r="BW3" s="10">
        <v>1</v>
      </c>
      <c r="BX3" s="17" t="str">
        <f t="shared" ref="BX3:BX50" si="5">BV3&amp;"_"&amp;BW3</f>
        <v>TTC_1</v>
      </c>
      <c r="BY3" s="18">
        <f>SUM($AP3:AP3)</f>
        <v>8.9999999999999965E-4</v>
      </c>
      <c r="BZ3" s="12">
        <f>SUM($AP3:AQ3)</f>
        <v>2.3728900232287465E-3</v>
      </c>
      <c r="CA3" s="12">
        <f>SUM($AP3:AR3)</f>
        <v>4.1797936619655824E-3</v>
      </c>
      <c r="CB3" s="12">
        <f>SUM($AP3:AS3)</f>
        <v>6.2411724830832745E-3</v>
      </c>
      <c r="CC3" s="12">
        <f>SUM($AP3:AT3)</f>
        <v>8.5118119996662536E-3</v>
      </c>
      <c r="CD3" s="12">
        <f>SUM($AP3:AU3)</f>
        <v>1.0961323653256442E-2</v>
      </c>
      <c r="CE3" s="12">
        <f>SUM($AP3:AV3)</f>
        <v>1.3567338973500577E-2</v>
      </c>
      <c r="CF3" s="12">
        <f>SUM($AP3:AW3)</f>
        <v>1.6312412474663224E-2</v>
      </c>
      <c r="CG3" s="12">
        <f>SUM($AP3:AX3)</f>
        <v>1.9182381564801051E-2</v>
      </c>
      <c r="CH3" s="12">
        <f>SUM($AP3:AY3)</f>
        <v>2.2165406141222681E-2</v>
      </c>
      <c r="CI3" s="12">
        <f>SUM($AP3:AZ3)</f>
        <v>2.5139358250494168E-2</v>
      </c>
      <c r="CJ3" s="12">
        <f>SUM($AP3:BA3)</f>
        <v>2.8104265485301417E-2</v>
      </c>
      <c r="CK3" s="12">
        <f>SUM($AP3:BB3)</f>
        <v>3.1060155354410902E-2</v>
      </c>
      <c r="CL3" s="12">
        <f>SUM($AP3:BC3)</f>
        <v>3.4007055282924893E-2</v>
      </c>
      <c r="CM3" s="13">
        <f>SUM($AP3:BD3)</f>
        <v>3.69449926125359E-2</v>
      </c>
    </row>
    <row r="4" spans="1:91" ht="15" customHeight="1">
      <c r="A4" s="20" t="s">
        <v>28</v>
      </c>
      <c r="B4" s="21">
        <v>1</v>
      </c>
      <c r="C4" s="21" t="str">
        <f t="shared" si="0"/>
        <v>Best_1</v>
      </c>
      <c r="D4" s="19">
        <v>1.4225510934267479E-4</v>
      </c>
      <c r="E4" s="19">
        <v>1.2696317409083654E-4</v>
      </c>
      <c r="F4" s="19">
        <v>1.0014595823318476E-4</v>
      </c>
      <c r="G4" s="19">
        <v>7.9373202960977208E-5</v>
      </c>
      <c r="H4" s="19">
        <v>6.3635895246579068E-5</v>
      </c>
      <c r="I4" s="19">
        <v>5.1569666178170828E-5</v>
      </c>
      <c r="J4" s="19">
        <v>4.2173615711767755E-5</v>
      </c>
      <c r="K4" s="19">
        <v>3.4751578033767545E-5</v>
      </c>
      <c r="L4" s="19">
        <v>2.8816055150270547E-5</v>
      </c>
      <c r="M4" s="22">
        <v>2.4019290979571586E-5</v>
      </c>
      <c r="N4" s="16">
        <f t="shared" si="1"/>
        <v>2.4019290979571586E-5</v>
      </c>
      <c r="O4" s="16">
        <f t="shared" si="1"/>
        <v>2.4019290979571586E-5</v>
      </c>
      <c r="P4" s="16">
        <f t="shared" si="1"/>
        <v>2.4019290979571586E-5</v>
      </c>
      <c r="Q4" s="16">
        <f t="shared" si="1"/>
        <v>2.4019290979571586E-5</v>
      </c>
      <c r="R4" s="23">
        <f t="shared" si="1"/>
        <v>2.4019290979571586E-5</v>
      </c>
      <c r="S4" s="16"/>
      <c r="T4" s="21" t="s">
        <v>28</v>
      </c>
      <c r="U4" s="21">
        <v>1</v>
      </c>
      <c r="V4" s="9" t="str">
        <f t="shared" si="2"/>
        <v>Best_1</v>
      </c>
      <c r="W4" s="24">
        <f t="shared" ref="W4:AK34" si="6">1-D4</f>
        <v>0.99985774489065737</v>
      </c>
      <c r="X4" s="19">
        <f t="shared" si="3"/>
        <v>0.99987303682590911</v>
      </c>
      <c r="Y4" s="19">
        <f t="shared" si="3"/>
        <v>0.99989985404176684</v>
      </c>
      <c r="Z4" s="19">
        <f t="shared" si="3"/>
        <v>0.99992062679703897</v>
      </c>
      <c r="AA4" s="19">
        <f t="shared" si="3"/>
        <v>0.99993636410475339</v>
      </c>
      <c r="AB4" s="19">
        <f t="shared" si="3"/>
        <v>0.99994843033382186</v>
      </c>
      <c r="AC4" s="19">
        <f t="shared" si="3"/>
        <v>0.99995782638428821</v>
      </c>
      <c r="AD4" s="19">
        <f t="shared" si="3"/>
        <v>0.99996524842196621</v>
      </c>
      <c r="AE4" s="19">
        <f t="shared" si="3"/>
        <v>0.99997118394484974</v>
      </c>
      <c r="AF4" s="19">
        <f t="shared" si="3"/>
        <v>0.99997598070902038</v>
      </c>
      <c r="AG4" s="19">
        <f t="shared" si="3"/>
        <v>0.99997598070902038</v>
      </c>
      <c r="AH4" s="19">
        <f t="shared" si="3"/>
        <v>0.99997598070902038</v>
      </c>
      <c r="AI4" s="19">
        <f t="shared" si="3"/>
        <v>0.99997598070902038</v>
      </c>
      <c r="AJ4" s="19">
        <f t="shared" si="3"/>
        <v>0.99997598070902038</v>
      </c>
      <c r="AK4" s="22">
        <f t="shared" si="3"/>
        <v>0.99997598070902038</v>
      </c>
      <c r="AL4" s="19"/>
      <c r="AM4" s="21" t="s">
        <v>28</v>
      </c>
      <c r="AN4" s="21">
        <v>1</v>
      </c>
      <c r="AO4" s="9" t="str">
        <f t="shared" si="4"/>
        <v>Best_1</v>
      </c>
      <c r="AP4" s="24">
        <f>IF(AP$2=0,D4,D4*PRODUCT(V4:$W4))</f>
        <v>1.4225510934267479E-4</v>
      </c>
      <c r="AQ4" s="19">
        <f>IF(AQ$2=0,E4,E4*PRODUCT($W4:W4))</f>
        <v>1.2694511293062375E-4</v>
      </c>
      <c r="AR4" s="19">
        <f>IF(AR$2=0,F4,F4*PRODUCT($W4:X4))</f>
        <v>1.0011899891896861E-4</v>
      </c>
      <c r="AS4" s="19">
        <f>IF(AS$2=0,G4,G4*PRODUCT($W4:Y4))</f>
        <v>7.9343888911476127E-5</v>
      </c>
      <c r="AT4" s="19">
        <f>IF(AT$2=0,H4,H4*PRODUCT($W4:Z4))</f>
        <v>6.3607344167903503E-5</v>
      </c>
      <c r="AU4" s="19">
        <f>IF(AU$2=0,I4,I4*PRODUCT($W4:AA4))</f>
        <v>5.1543248561851099E-5</v>
      </c>
      <c r="AV4" s="19">
        <f>IF(AV$2=0,J4,J4*PRODUCT($W4:AB4))</f>
        <v>4.2149837649331428E-5</v>
      </c>
      <c r="AW4" s="19">
        <f>IF(AW$2=0,K4,K4*PRODUCT($W4:AC4))</f>
        <v>3.4730519844504839E-5</v>
      </c>
      <c r="AX4" s="19">
        <f>IF(AX$2=0,L4,L4*PRODUCT($W4:AD4))</f>
        <v>2.8797592874893706E-5</v>
      </c>
      <c r="AY4" s="19">
        <f>IF(AY$2=0,M4,M4*PRODUCT($W4:AE4))</f>
        <v>2.4003210264744926E-5</v>
      </c>
      <c r="AZ4" s="19">
        <f>IF(AZ$2=0,N4,N4*PRODUCT($W4:AF4))</f>
        <v>2.4002633724653136E-5</v>
      </c>
      <c r="BA4" s="19">
        <f>IF(BA$2=0,O4,O4*PRODUCT($W4:AG4))</f>
        <v>2.4002057198409425E-5</v>
      </c>
      <c r="BB4" s="19">
        <f>IF(BB$2=0,P4,P4*PRODUCT($W4:AH4))</f>
        <v>2.4001480686013467E-5</v>
      </c>
      <c r="BC4" s="19">
        <f>IF(BC$2=0,Q4,Q4*PRODUCT($W4:AI4))</f>
        <v>2.4000904187464929E-5</v>
      </c>
      <c r="BD4" s="22">
        <f>IF(BD$2=0,R4,R4*PRODUCT($W4:AJ4))</f>
        <v>2.4000327702763475E-5</v>
      </c>
      <c r="BE4" s="19"/>
      <c r="BV4" s="20" t="s">
        <v>28</v>
      </c>
      <c r="BW4" s="21">
        <v>1</v>
      </c>
      <c r="BX4" s="9" t="str">
        <f t="shared" si="5"/>
        <v>Best_1</v>
      </c>
      <c r="BY4" s="24">
        <f>SUM($AP4:AP4)</f>
        <v>1.4225510934267479E-4</v>
      </c>
      <c r="BZ4" s="19">
        <f>SUM($AP4:AQ4)</f>
        <v>2.6920022227329855E-4</v>
      </c>
      <c r="CA4" s="19">
        <f>SUM($AP4:AR4)</f>
        <v>3.6931922119226714E-4</v>
      </c>
      <c r="CB4" s="19">
        <f>SUM($AP4:AS4)</f>
        <v>4.4866311010374326E-4</v>
      </c>
      <c r="CC4" s="19">
        <f>SUM($AP4:AT4)</f>
        <v>5.1227045427164677E-4</v>
      </c>
      <c r="CD4" s="19">
        <f>SUM($AP4:AU4)</f>
        <v>5.6381370283349792E-4</v>
      </c>
      <c r="CE4" s="19">
        <f>SUM($AP4:AV4)</f>
        <v>6.0596354048282933E-4</v>
      </c>
      <c r="CF4" s="19">
        <f>SUM($AP4:AW4)</f>
        <v>6.4069406032733419E-4</v>
      </c>
      <c r="CG4" s="19">
        <f>SUM($AP4:AX4)</f>
        <v>6.6949165320222791E-4</v>
      </c>
      <c r="CH4" s="19">
        <f>SUM($AP4:AY4)</f>
        <v>6.9349486346697285E-4</v>
      </c>
      <c r="CI4" s="19">
        <f>SUM($AP4:AZ4)</f>
        <v>7.1749749719162597E-4</v>
      </c>
      <c r="CJ4" s="19">
        <f>SUM($AP4:BA4)</f>
        <v>7.4149955439003535E-4</v>
      </c>
      <c r="CK4" s="19">
        <f>SUM($AP4:BB4)</f>
        <v>7.6550103507604886E-4</v>
      </c>
      <c r="CL4" s="19">
        <f>SUM($AP4:BC4)</f>
        <v>7.8950193926351382E-4</v>
      </c>
      <c r="CM4" s="22">
        <f>SUM($AP4:BD4)</f>
        <v>8.1350226696627734E-4</v>
      </c>
    </row>
    <row r="5" spans="1:91" ht="15" customHeight="1">
      <c r="A5" s="20" t="s">
        <v>29</v>
      </c>
      <c r="B5" s="21">
        <v>1</v>
      </c>
      <c r="C5" s="21" t="str">
        <f t="shared" si="0"/>
        <v>Base_1</v>
      </c>
      <c r="D5" s="19">
        <v>8.3677277450082855E-4</v>
      </c>
      <c r="E5" s="19">
        <v>1.0907312598284406E-3</v>
      </c>
      <c r="F5" s="19">
        <v>1.5089925911642881E-3</v>
      </c>
      <c r="G5" s="19">
        <v>1.9222712628015129E-3</v>
      </c>
      <c r="H5" s="19">
        <v>2.3515072083166934E-3</v>
      </c>
      <c r="I5" s="19">
        <v>2.8068221467687417E-3</v>
      </c>
      <c r="J5" s="19">
        <v>3.2948096262013439E-3</v>
      </c>
      <c r="K5" s="19">
        <v>3.82059481989811E-3</v>
      </c>
      <c r="L5" s="19">
        <v>4.3886201322726071E-3</v>
      </c>
      <c r="M5" s="22">
        <v>5.0030015375214553E-3</v>
      </c>
      <c r="N5" s="16">
        <f t="shared" si="1"/>
        <v>5.0030015375214553E-3</v>
      </c>
      <c r="O5" s="16">
        <f t="shared" si="1"/>
        <v>5.0030015375214553E-3</v>
      </c>
      <c r="P5" s="16">
        <f t="shared" si="1"/>
        <v>5.0030015375214553E-3</v>
      </c>
      <c r="Q5" s="16">
        <f t="shared" si="1"/>
        <v>5.0030015375214553E-3</v>
      </c>
      <c r="R5" s="23">
        <f t="shared" si="1"/>
        <v>5.0030015375214553E-3</v>
      </c>
      <c r="S5" s="16"/>
      <c r="T5" s="21" t="s">
        <v>29</v>
      </c>
      <c r="U5" s="21">
        <v>1</v>
      </c>
      <c r="V5" s="9" t="str">
        <f t="shared" si="2"/>
        <v>Base_1</v>
      </c>
      <c r="W5" s="24">
        <f t="shared" si="6"/>
        <v>0.99916322722549922</v>
      </c>
      <c r="X5" s="19">
        <f t="shared" si="3"/>
        <v>0.99890926874017161</v>
      </c>
      <c r="Y5" s="19">
        <f t="shared" si="3"/>
        <v>0.99849100740883567</v>
      </c>
      <c r="Z5" s="19">
        <f t="shared" si="3"/>
        <v>0.99807772873719847</v>
      </c>
      <c r="AA5" s="19">
        <f t="shared" si="3"/>
        <v>0.99764849279168333</v>
      </c>
      <c r="AB5" s="19">
        <f t="shared" si="3"/>
        <v>0.99719317785323125</v>
      </c>
      <c r="AC5" s="19">
        <f t="shared" si="3"/>
        <v>0.99670519037379868</v>
      </c>
      <c r="AD5" s="19">
        <f t="shared" si="3"/>
        <v>0.99617940518010184</v>
      </c>
      <c r="AE5" s="19">
        <f t="shared" si="3"/>
        <v>0.99561137986772741</v>
      </c>
      <c r="AF5" s="19">
        <f t="shared" si="3"/>
        <v>0.99499699846247858</v>
      </c>
      <c r="AG5" s="19">
        <f t="shared" si="3"/>
        <v>0.99499699846247858</v>
      </c>
      <c r="AH5" s="19">
        <f t="shared" si="3"/>
        <v>0.99499699846247858</v>
      </c>
      <c r="AI5" s="19">
        <f t="shared" si="3"/>
        <v>0.99499699846247858</v>
      </c>
      <c r="AJ5" s="19">
        <f t="shared" si="3"/>
        <v>0.99499699846247858</v>
      </c>
      <c r="AK5" s="22">
        <f t="shared" si="3"/>
        <v>0.99499699846247858</v>
      </c>
      <c r="AL5" s="19"/>
      <c r="AM5" s="21" t="s">
        <v>29</v>
      </c>
      <c r="AN5" s="21">
        <v>1</v>
      </c>
      <c r="AO5" s="9" t="str">
        <f t="shared" si="4"/>
        <v>Base_1</v>
      </c>
      <c r="AP5" s="24">
        <f>IF(AP$2=0,D5,D5*PRODUCT(V5:$W5))</f>
        <v>8.3677277450082855E-4</v>
      </c>
      <c r="AQ5" s="19">
        <f>IF(AQ$2=0,E5,E5*PRODUCT($W5:W5))</f>
        <v>1.0898185656059193E-3</v>
      </c>
      <c r="AR5" s="19">
        <f>IF(AR$2=0,F5,F5*PRODUCT($W5:X5))</f>
        <v>1.5060853791058659E-3</v>
      </c>
      <c r="AS5" s="19">
        <f>IF(AS$2=0,G5,G5*PRODUCT($W5:Y5))</f>
        <v>1.9156727269896829E-3</v>
      </c>
      <c r="AT5" s="19">
        <f>IF(AT$2=0,H5,H5*PRODUCT($W5:Z5))</f>
        <v>2.3389305260413523E-3</v>
      </c>
      <c r="AU5" s="19">
        <f>IF(AU$2=0,I5,I5*PRODUCT($W5:AA5))</f>
        <v>2.7852453190942367E-3</v>
      </c>
      <c r="AV5" s="19">
        <f>IF(AV$2=0,J5,J5*PRODUCT($W5:AB5))</f>
        <v>3.2603046490608072E-3</v>
      </c>
      <c r="AW5" s="19">
        <f>IF(AW$2=0,K5,K5*PRODUCT($W5:AC5))</f>
        <v>3.7681272409652816E-3</v>
      </c>
      <c r="AX5" s="19">
        <f>IF(AX$2=0,L5,L5*PRODUCT($W5:AD5))</f>
        <v>4.3118150792524328E-3</v>
      </c>
      <c r="AY5" s="19">
        <f>IF(AY$2=0,M5,M5*PRODUCT($W5:AE5))</f>
        <v>4.8938722043639863E-3</v>
      </c>
      <c r="AZ5" s="19">
        <f>IF(AZ$2=0,N5,N5*PRODUCT($W5:AF5))</f>
        <v>4.8693881542011203E-3</v>
      </c>
      <c r="BA5" s="19">
        <f>IF(BA$2=0,O5,O5*PRODUCT($W5:AG5))</f>
        <v>4.8450265977788634E-3</v>
      </c>
      <c r="BB5" s="19">
        <f>IF(BB$2=0,P5,P5*PRODUCT($W5:AH5))</f>
        <v>4.8207869222608429E-3</v>
      </c>
      <c r="BC5" s="19">
        <f>IF(BC$2=0,Q5,Q5*PRODUCT($W5:AI5))</f>
        <v>4.796668517876709E-3</v>
      </c>
      <c r="BD5" s="22">
        <f>IF(BD$2=0,R5,R5*PRODUCT($W5:AJ5))</f>
        <v>4.7726707779067916E-3</v>
      </c>
      <c r="BE5" s="19"/>
      <c r="BV5" s="20" t="s">
        <v>29</v>
      </c>
      <c r="BW5" s="21">
        <v>1</v>
      </c>
      <c r="BX5" s="9" t="str">
        <f t="shared" si="5"/>
        <v>Base_1</v>
      </c>
      <c r="BY5" s="24">
        <f>SUM($AP5:AP5)</f>
        <v>8.3677277450082855E-4</v>
      </c>
      <c r="BZ5" s="19">
        <f>SUM($AP5:AQ5)</f>
        <v>1.926591340106748E-3</v>
      </c>
      <c r="CA5" s="19">
        <f>SUM($AP5:AR5)</f>
        <v>3.4326767192126139E-3</v>
      </c>
      <c r="CB5" s="19">
        <f>SUM($AP5:AS5)</f>
        <v>5.348349446202297E-3</v>
      </c>
      <c r="CC5" s="19">
        <f>SUM($AP5:AT5)</f>
        <v>7.6872799722436493E-3</v>
      </c>
      <c r="CD5" s="19">
        <f>SUM($AP5:AU5)</f>
        <v>1.0472525291337886E-2</v>
      </c>
      <c r="CE5" s="19">
        <f>SUM($AP5:AV5)</f>
        <v>1.3732829940398693E-2</v>
      </c>
      <c r="CF5" s="19">
        <f>SUM($AP5:AW5)</f>
        <v>1.7500957181363973E-2</v>
      </c>
      <c r="CG5" s="19">
        <f>SUM($AP5:AX5)</f>
        <v>2.1812772260616405E-2</v>
      </c>
      <c r="CH5" s="19">
        <f>SUM($AP5:AY5)</f>
        <v>2.6706644464980389E-2</v>
      </c>
      <c r="CI5" s="19">
        <f>SUM($AP5:AZ5)</f>
        <v>3.1576032619181509E-2</v>
      </c>
      <c r="CJ5" s="19">
        <f>SUM($AP5:BA5)</f>
        <v>3.6421059216960372E-2</v>
      </c>
      <c r="CK5" s="19">
        <f>SUM($AP5:BB5)</f>
        <v>4.1241846139221217E-2</v>
      </c>
      <c r="CL5" s="19">
        <f>SUM($AP5:BC5)</f>
        <v>4.6038514657097927E-2</v>
      </c>
      <c r="CM5" s="22">
        <f>SUM($AP5:BD5)</f>
        <v>5.0811185435004722E-2</v>
      </c>
    </row>
    <row r="6" spans="1:91" ht="15" customHeight="1">
      <c r="A6" s="25" t="s">
        <v>30</v>
      </c>
      <c r="B6" s="26">
        <v>1</v>
      </c>
      <c r="C6" s="26" t="str">
        <f t="shared" si="0"/>
        <v>Worst_1</v>
      </c>
      <c r="D6" s="27">
        <v>2.0082722612973689E-3</v>
      </c>
      <c r="E6" s="27">
        <v>6.7476220429665461E-3</v>
      </c>
      <c r="F6" s="27">
        <v>1.3443578644038019E-2</v>
      </c>
      <c r="G6" s="27">
        <v>2.2518202903277544E-2</v>
      </c>
      <c r="H6" s="27">
        <v>3.4248427077613969E-2</v>
      </c>
      <c r="I6" s="27">
        <v>4.8862549259729542E-2</v>
      </c>
      <c r="J6" s="27">
        <v>6.6535243873735689E-2</v>
      </c>
      <c r="K6" s="27">
        <v>8.7379087760165577E-2</v>
      </c>
      <c r="L6" s="27">
        <v>0.11143734417779509</v>
      </c>
      <c r="M6" s="28">
        <v>0.1386790535352859</v>
      </c>
      <c r="N6" s="29">
        <f t="shared" si="1"/>
        <v>0.1386790535352859</v>
      </c>
      <c r="O6" s="29">
        <f t="shared" si="1"/>
        <v>0.1386790535352859</v>
      </c>
      <c r="P6" s="29">
        <f t="shared" si="1"/>
        <v>0.1386790535352859</v>
      </c>
      <c r="Q6" s="29">
        <f t="shared" si="1"/>
        <v>0.1386790535352859</v>
      </c>
      <c r="R6" s="30">
        <f t="shared" si="1"/>
        <v>0.1386790535352859</v>
      </c>
      <c r="S6" s="16"/>
      <c r="T6" s="26" t="s">
        <v>30</v>
      </c>
      <c r="U6" s="26">
        <v>1</v>
      </c>
      <c r="V6" s="31" t="str">
        <f t="shared" si="2"/>
        <v>Worst_1</v>
      </c>
      <c r="W6" s="32">
        <f t="shared" si="6"/>
        <v>0.99799172773870259</v>
      </c>
      <c r="X6" s="27">
        <f t="shared" si="3"/>
        <v>0.99325237795703347</v>
      </c>
      <c r="Y6" s="27">
        <f t="shared" si="3"/>
        <v>0.986556421355962</v>
      </c>
      <c r="Z6" s="27">
        <f t="shared" si="3"/>
        <v>0.97748179709672245</v>
      </c>
      <c r="AA6" s="27">
        <f t="shared" si="3"/>
        <v>0.965751572922386</v>
      </c>
      <c r="AB6" s="27">
        <f t="shared" si="3"/>
        <v>0.95113745074027045</v>
      </c>
      <c r="AC6" s="27">
        <f t="shared" si="3"/>
        <v>0.93346475612626434</v>
      </c>
      <c r="AD6" s="27">
        <f t="shared" si="3"/>
        <v>0.91262091223983444</v>
      </c>
      <c r="AE6" s="27">
        <f t="shared" si="3"/>
        <v>0.88856265582220495</v>
      </c>
      <c r="AF6" s="27">
        <f t="shared" si="3"/>
        <v>0.86132094646471413</v>
      </c>
      <c r="AG6" s="27">
        <f t="shared" si="3"/>
        <v>0.86132094646471413</v>
      </c>
      <c r="AH6" s="27">
        <f t="shared" si="3"/>
        <v>0.86132094646471413</v>
      </c>
      <c r="AI6" s="27">
        <f t="shared" si="3"/>
        <v>0.86132094646471413</v>
      </c>
      <c r="AJ6" s="27">
        <f t="shared" si="3"/>
        <v>0.86132094646471413</v>
      </c>
      <c r="AK6" s="28">
        <f t="shared" si="3"/>
        <v>0.86132094646471413</v>
      </c>
      <c r="AL6" s="19"/>
      <c r="AM6" s="26" t="s">
        <v>30</v>
      </c>
      <c r="AN6" s="26">
        <v>1</v>
      </c>
      <c r="AO6" s="31" t="str">
        <f t="shared" si="4"/>
        <v>Worst_1</v>
      </c>
      <c r="AP6" s="32">
        <f>IF(AP$2=0,D6,D6*PRODUCT(V6:$W6))</f>
        <v>2.0082722612973689E-3</v>
      </c>
      <c r="AQ6" s="27">
        <f>IF(AQ$2=0,E6,E6*PRODUCT($W6:W6))</f>
        <v>6.7340709807879378E-3</v>
      </c>
      <c r="AR6" s="27">
        <f>IF(AR$2=0,F6,F6*PRODUCT($W6:X6))</f>
        <v>1.332605026512987E-2</v>
      </c>
      <c r="AS6" s="27">
        <f>IF(AS$2=0,G6,G6*PRODUCT($W6:Y6))</f>
        <v>2.2021262340532699E-2</v>
      </c>
      <c r="AT6" s="27">
        <f>IF(AT$2=0,H6,H6*PRODUCT($W6:Z6))</f>
        <v>3.2738425714435276E-2</v>
      </c>
      <c r="AU6" s="27">
        <f>IF(AU$2=0,I6,I6*PRODUCT($W6:AA6))</f>
        <v>4.5108533339866842E-2</v>
      </c>
      <c r="AV6" s="27">
        <f>IF(AV$2=0,J6,J6*PRODUCT($W6:AB6))</f>
        <v>5.8422161464089989E-2</v>
      </c>
      <c r="AW6" s="27">
        <f>IF(AW$2=0,K6,K6*PRODUCT($W6:AC6))</f>
        <v>7.161950241175255E-2</v>
      </c>
      <c r="AX6" s="27">
        <f>IF(AX$2=0,L6,L6*PRODUCT($W6:AD6))</f>
        <v>8.3357554000294681E-2</v>
      </c>
      <c r="AY6" s="27">
        <f>IF(AY$2=0,M6,M6*PRODUCT($W6:AE6))</f>
        <v>9.2174997629139985E-2</v>
      </c>
      <c r="AZ6" s="27">
        <f>IF(AZ$2=0,N6,N6*PRODUCT($W6:AF6))</f>
        <v>7.9392256198313638E-2</v>
      </c>
      <c r="BA6" s="27">
        <f>IF(BA$2=0,O6,O6*PRODUCT($W6:AG6))</f>
        <v>6.8382213250700569E-2</v>
      </c>
      <c r="BB6" s="27">
        <f>IF(BB$2=0,P6,P6*PRODUCT($W6:AH6))</f>
        <v>5.8899032638445335E-2</v>
      </c>
      <c r="BC6" s="27">
        <f>IF(BC$2=0,Q6,Q6*PRODUCT($W6:AI6))</f>
        <v>5.0730970538001824E-2</v>
      </c>
      <c r="BD6" s="28">
        <f>IF(BD$2=0,R6,R6*PRODUCT($W6:AJ6))</f>
        <v>4.3695647558865264E-2</v>
      </c>
      <c r="BE6" s="19"/>
      <c r="BV6" s="25" t="s">
        <v>30</v>
      </c>
      <c r="BW6" s="26">
        <v>1</v>
      </c>
      <c r="BX6" s="31" t="str">
        <f t="shared" si="5"/>
        <v>Worst_1</v>
      </c>
      <c r="BY6" s="32">
        <f>SUM($AP6:AP6)</f>
        <v>2.0082722612973689E-3</v>
      </c>
      <c r="BZ6" s="27">
        <f>SUM($AP6:AQ6)</f>
        <v>8.7423432420853063E-3</v>
      </c>
      <c r="CA6" s="27">
        <f>SUM($AP6:AR6)</f>
        <v>2.2068393507215178E-2</v>
      </c>
      <c r="CB6" s="27">
        <f>SUM($AP6:AS6)</f>
        <v>4.4089655847747877E-2</v>
      </c>
      <c r="CC6" s="27">
        <f>SUM($AP6:AT6)</f>
        <v>7.6828081562183154E-2</v>
      </c>
      <c r="CD6" s="27">
        <f>SUM($AP6:AU6)</f>
        <v>0.12193661490204999</v>
      </c>
      <c r="CE6" s="27">
        <f>SUM($AP6:AV6)</f>
        <v>0.18035877636613998</v>
      </c>
      <c r="CF6" s="27">
        <f>SUM($AP6:AW6)</f>
        <v>0.25197827877789253</v>
      </c>
      <c r="CG6" s="27">
        <f>SUM($AP6:AX6)</f>
        <v>0.33533583277818724</v>
      </c>
      <c r="CH6" s="27">
        <f>SUM($AP6:AY6)</f>
        <v>0.42751083040732724</v>
      </c>
      <c r="CI6" s="27">
        <f>SUM($AP6:AZ6)</f>
        <v>0.50690308660564087</v>
      </c>
      <c r="CJ6" s="27">
        <f>SUM($AP6:BA6)</f>
        <v>0.57528529985634147</v>
      </c>
      <c r="CK6" s="27">
        <f>SUM($AP6:BB6)</f>
        <v>0.63418433249478678</v>
      </c>
      <c r="CL6" s="27">
        <f>SUM($AP6:BC6)</f>
        <v>0.68491530303278858</v>
      </c>
      <c r="CM6" s="28">
        <f>SUM($AP6:BD6)</f>
        <v>0.72861095059165382</v>
      </c>
    </row>
    <row r="7" spans="1:91" ht="15" customHeight="1">
      <c r="A7" s="11" t="s">
        <v>0</v>
      </c>
      <c r="B7" s="10">
        <v>2</v>
      </c>
      <c r="C7" s="10" t="str">
        <f t="shared" si="0"/>
        <v>TTC_2</v>
      </c>
      <c r="D7" s="12">
        <v>2.200000000000001E-3</v>
      </c>
      <c r="E7" s="12">
        <v>3.1220522881787245E-3</v>
      </c>
      <c r="F7" s="12">
        <v>3.5927732073006056E-3</v>
      </c>
      <c r="G7" s="12">
        <v>3.9310065958805913E-3</v>
      </c>
      <c r="H7" s="12">
        <v>4.1979915382746261E-3</v>
      </c>
      <c r="I7" s="12">
        <v>4.419054033912611E-3</v>
      </c>
      <c r="J7" s="12">
        <v>4.6074816078699584E-3</v>
      </c>
      <c r="K7" s="12">
        <v>4.7712351363662494E-3</v>
      </c>
      <c r="L7" s="12">
        <v>4.9155154459532098E-3</v>
      </c>
      <c r="M7" s="13">
        <v>5.0439356233123699E-3</v>
      </c>
      <c r="N7" s="14">
        <f t="shared" si="1"/>
        <v>5.0439356233123699E-3</v>
      </c>
      <c r="O7" s="14">
        <f t="shared" si="1"/>
        <v>5.0439356233123699E-3</v>
      </c>
      <c r="P7" s="14">
        <f t="shared" si="1"/>
        <v>5.0439356233123699E-3</v>
      </c>
      <c r="Q7" s="14">
        <f t="shared" si="1"/>
        <v>5.0439356233123699E-3</v>
      </c>
      <c r="R7" s="15">
        <f t="shared" si="1"/>
        <v>5.0439356233123699E-3</v>
      </c>
      <c r="S7" s="16"/>
      <c r="T7" s="10" t="s">
        <v>0</v>
      </c>
      <c r="U7" s="10">
        <v>2</v>
      </c>
      <c r="V7" s="17" t="str">
        <f t="shared" si="2"/>
        <v>TTC_2</v>
      </c>
      <c r="W7" s="24">
        <f t="shared" si="6"/>
        <v>0.99780000000000002</v>
      </c>
      <c r="X7" s="19">
        <f t="shared" si="3"/>
        <v>0.99687794771182126</v>
      </c>
      <c r="Y7" s="19">
        <f t="shared" si="3"/>
        <v>0.99640722679269944</v>
      </c>
      <c r="Z7" s="19">
        <f t="shared" si="3"/>
        <v>0.99606899340411936</v>
      </c>
      <c r="AA7" s="19">
        <f t="shared" si="3"/>
        <v>0.9958020084617254</v>
      </c>
      <c r="AB7" s="19">
        <f t="shared" si="3"/>
        <v>0.99558094596608737</v>
      </c>
      <c r="AC7" s="19">
        <f t="shared" si="3"/>
        <v>0.99539251839213005</v>
      </c>
      <c r="AD7" s="19">
        <f t="shared" si="3"/>
        <v>0.99522876486363376</v>
      </c>
      <c r="AE7" s="19">
        <f t="shared" si="3"/>
        <v>0.99508448455404674</v>
      </c>
      <c r="AF7" s="19">
        <f t="shared" si="3"/>
        <v>0.9949560643766876</v>
      </c>
      <c r="AG7" s="19">
        <f t="shared" si="3"/>
        <v>0.9949560643766876</v>
      </c>
      <c r="AH7" s="19">
        <f t="shared" si="3"/>
        <v>0.9949560643766876</v>
      </c>
      <c r="AI7" s="19">
        <f t="shared" si="3"/>
        <v>0.9949560643766876</v>
      </c>
      <c r="AJ7" s="19">
        <f t="shared" si="3"/>
        <v>0.9949560643766876</v>
      </c>
      <c r="AK7" s="22">
        <f t="shared" si="3"/>
        <v>0.9949560643766876</v>
      </c>
      <c r="AL7" s="19"/>
      <c r="AM7" s="10" t="s">
        <v>0</v>
      </c>
      <c r="AN7" s="10">
        <v>2</v>
      </c>
      <c r="AO7" s="17" t="str">
        <f t="shared" si="4"/>
        <v>TTC_2</v>
      </c>
      <c r="AP7" s="24">
        <f>IF(AP$2=0,D7,D7*PRODUCT(V7:$W7))</f>
        <v>2.200000000000001E-3</v>
      </c>
      <c r="AQ7" s="19">
        <f>IF(AQ$2=0,E7,E7*PRODUCT($W7:W7))</f>
        <v>3.1151837731447315E-3</v>
      </c>
      <c r="AR7" s="19">
        <f>IF(AR$2=0,F7,F7*PRODUCT($W7:X7))</f>
        <v>3.5736769574485723E-3</v>
      </c>
      <c r="AS7" s="19">
        <f>IF(AS$2=0,G7,G7*PRODUCT($W7:Y7))</f>
        <v>3.8960644257187652E-3</v>
      </c>
      <c r="AT7" s="19">
        <f>IF(AT$2=0,H7,H7*PRODUCT($W7:Z7))</f>
        <v>4.1443205306509537E-3</v>
      </c>
      <c r="AU7" s="19">
        <f>IF(AU$2=0,I7,I7*PRODUCT($W7:AA7))</f>
        <v>4.3442427824685395E-3</v>
      </c>
      <c r="AV7" s="19">
        <f>IF(AV$2=0,J7,J7*PRODUCT($W7:AB7))</f>
        <v>4.5094644010118187E-3</v>
      </c>
      <c r="AW7" s="19">
        <f>IF(AW$2=0,K7,K7*PRODUCT($W7:AC7))</f>
        <v>4.6482186057115148E-3</v>
      </c>
      <c r="AX7" s="19">
        <f>IF(AX$2=0,L7,L7*PRODUCT($W7:AD7))</f>
        <v>4.7659305525237193E-3</v>
      </c>
      <c r="AY7" s="19">
        <f>IF(AY$2=0,M7,M7*PRODUCT($W7:AE7))</f>
        <v>4.8664037065525578E-3</v>
      </c>
      <c r="AZ7" s="19">
        <f>IF(AZ$2=0,N7,N7*PRODUCT($W7:AF7))</f>
        <v>4.8418578795396579E-3</v>
      </c>
      <c r="BA7" s="19">
        <f>IF(BA$2=0,O7,O7*PRODUCT($W7:AG7))</f>
        <v>4.817435860098032E-3</v>
      </c>
      <c r="BB7" s="19">
        <f>IF(BB$2=0,P7,P7*PRODUCT($W7:AH7))</f>
        <v>4.7931370237502607E-3</v>
      </c>
      <c r="BC7" s="19">
        <f>IF(BC$2=0,Q7,Q7*PRODUCT($W7:AI7))</f>
        <v>4.7689607491687488E-3</v>
      </c>
      <c r="BD7" s="22">
        <f>IF(BD$2=0,R7,R7*PRODUCT($W7:AJ7))</f>
        <v>4.7449064181598385E-3</v>
      </c>
      <c r="BE7" s="19"/>
      <c r="BV7" s="11" t="s">
        <v>0</v>
      </c>
      <c r="BW7" s="10">
        <v>2</v>
      </c>
      <c r="BX7" s="17" t="str">
        <f t="shared" si="5"/>
        <v>TTC_2</v>
      </c>
      <c r="BY7" s="24">
        <f>SUM($AP7:AP7)</f>
        <v>2.200000000000001E-3</v>
      </c>
      <c r="BZ7" s="19">
        <f>SUM($AP7:AQ7)</f>
        <v>5.3151837731447325E-3</v>
      </c>
      <c r="CA7" s="19">
        <f>SUM($AP7:AR7)</f>
        <v>8.8888607305933048E-3</v>
      </c>
      <c r="CB7" s="19">
        <f>SUM($AP7:AS7)</f>
        <v>1.278492515631207E-2</v>
      </c>
      <c r="CC7" s="19">
        <f>SUM($AP7:AT7)</f>
        <v>1.6929245686963024E-2</v>
      </c>
      <c r="CD7" s="19">
        <f>SUM($AP7:AU7)</f>
        <v>2.1273488469431563E-2</v>
      </c>
      <c r="CE7" s="19">
        <f>SUM($AP7:AV7)</f>
        <v>2.5782952870443382E-2</v>
      </c>
      <c r="CF7" s="19">
        <f>SUM($AP7:AW7)</f>
        <v>3.0431171476154897E-2</v>
      </c>
      <c r="CG7" s="19">
        <f>SUM($AP7:AX7)</f>
        <v>3.5197102028678616E-2</v>
      </c>
      <c r="CH7" s="19">
        <f>SUM($AP7:AY7)</f>
        <v>4.0063505735231174E-2</v>
      </c>
      <c r="CI7" s="19">
        <f>SUM($AP7:AZ7)</f>
        <v>4.4905363614770835E-2</v>
      </c>
      <c r="CJ7" s="19">
        <f>SUM($AP7:BA7)</f>
        <v>4.9722799474868865E-2</v>
      </c>
      <c r="CK7" s="19">
        <f>SUM($AP7:BB7)</f>
        <v>5.4515936498619126E-2</v>
      </c>
      <c r="CL7" s="19">
        <f>SUM($AP7:BC7)</f>
        <v>5.9284897247787877E-2</v>
      </c>
      <c r="CM7" s="22">
        <f>SUM($AP7:BD7)</f>
        <v>6.402980366594771E-2</v>
      </c>
    </row>
    <row r="8" spans="1:91" ht="15" customHeight="1">
      <c r="A8" s="20" t="s">
        <v>28</v>
      </c>
      <c r="B8" s="21">
        <v>2</v>
      </c>
      <c r="C8" s="21" t="str">
        <f t="shared" si="0"/>
        <v>Best_2</v>
      </c>
      <c r="D8" s="19">
        <v>4.2262225422556713E-4</v>
      </c>
      <c r="E8" s="19">
        <v>3.3185296881843552E-4</v>
      </c>
      <c r="F8" s="19">
        <v>2.4803369381648722E-4</v>
      </c>
      <c r="G8" s="19">
        <v>1.8984992003598286E-4</v>
      </c>
      <c r="H8" s="19">
        <v>1.4827690098192408E-4</v>
      </c>
      <c r="I8" s="19">
        <v>1.176377860185127E-4</v>
      </c>
      <c r="J8" s="19">
        <v>9.4482336505832227E-5</v>
      </c>
      <c r="K8" s="19">
        <v>7.6629365510778153E-5</v>
      </c>
      <c r="L8" s="19">
        <v>6.2641820844850098E-5</v>
      </c>
      <c r="M8" s="22">
        <v>5.1538512834856822E-5</v>
      </c>
      <c r="N8" s="16">
        <f t="shared" si="1"/>
        <v>5.1538512834856822E-5</v>
      </c>
      <c r="O8" s="16">
        <f t="shared" si="1"/>
        <v>5.1538512834856822E-5</v>
      </c>
      <c r="P8" s="16">
        <f t="shared" si="1"/>
        <v>5.1538512834856822E-5</v>
      </c>
      <c r="Q8" s="16">
        <f t="shared" si="1"/>
        <v>5.1538512834856822E-5</v>
      </c>
      <c r="R8" s="23">
        <f t="shared" si="1"/>
        <v>5.1538512834856822E-5</v>
      </c>
      <c r="S8" s="16"/>
      <c r="T8" s="21" t="s">
        <v>28</v>
      </c>
      <c r="U8" s="21">
        <v>2</v>
      </c>
      <c r="V8" s="9" t="str">
        <f t="shared" si="2"/>
        <v>Best_2</v>
      </c>
      <c r="W8" s="24">
        <f t="shared" si="6"/>
        <v>0.99957737774577449</v>
      </c>
      <c r="X8" s="19">
        <f t="shared" si="3"/>
        <v>0.99966814703118156</v>
      </c>
      <c r="Y8" s="19">
        <f t="shared" si="3"/>
        <v>0.99975196630618346</v>
      </c>
      <c r="Z8" s="19">
        <f t="shared" si="3"/>
        <v>0.99981015007996399</v>
      </c>
      <c r="AA8" s="19">
        <f t="shared" si="3"/>
        <v>0.99985172309901804</v>
      </c>
      <c r="AB8" s="19">
        <f t="shared" si="3"/>
        <v>0.99988236221398152</v>
      </c>
      <c r="AC8" s="19">
        <f t="shared" si="3"/>
        <v>0.99990551766349411</v>
      </c>
      <c r="AD8" s="19">
        <f t="shared" si="3"/>
        <v>0.99992337063448922</v>
      </c>
      <c r="AE8" s="19">
        <f t="shared" si="3"/>
        <v>0.99993735817915519</v>
      </c>
      <c r="AF8" s="19">
        <f t="shared" si="3"/>
        <v>0.9999484614871651</v>
      </c>
      <c r="AG8" s="19">
        <f t="shared" si="3"/>
        <v>0.9999484614871651</v>
      </c>
      <c r="AH8" s="19">
        <f t="shared" si="3"/>
        <v>0.9999484614871651</v>
      </c>
      <c r="AI8" s="19">
        <f t="shared" si="3"/>
        <v>0.9999484614871651</v>
      </c>
      <c r="AJ8" s="19">
        <f t="shared" si="3"/>
        <v>0.9999484614871651</v>
      </c>
      <c r="AK8" s="22">
        <f t="shared" si="3"/>
        <v>0.9999484614871651</v>
      </c>
      <c r="AL8" s="19"/>
      <c r="AM8" s="21" t="s">
        <v>28</v>
      </c>
      <c r="AN8" s="21">
        <v>2</v>
      </c>
      <c r="AO8" s="9" t="str">
        <f t="shared" si="4"/>
        <v>Best_2</v>
      </c>
      <c r="AP8" s="24">
        <f>IF(AP$2=0,D8,D8*PRODUCT(V8:$W8))</f>
        <v>4.2262225422556713E-4</v>
      </c>
      <c r="AQ8" s="19">
        <f>IF(AQ$2=0,E8,E8*PRODUCT($W8:W8))</f>
        <v>3.3171272036868203E-4</v>
      </c>
      <c r="AR8" s="19">
        <f>IF(AR$2=0,F8,F8*PRODUCT($W8:X8))</f>
        <v>2.4784659332636365E-4</v>
      </c>
      <c r="AS8" s="19">
        <f>IF(AS$2=0,G8,G8*PRODUCT($W8:Y8))</f>
        <v>1.8965965594545158E-4</v>
      </c>
      <c r="AT8" s="19">
        <f>IF(AT$2=0,H8,H8*PRODUCT($W8:Z8))</f>
        <v>1.481001784587867E-4</v>
      </c>
      <c r="AU8" s="19">
        <f>IF(AU$2=0,I8,I8*PRODUCT($W8:AA8))</f>
        <v>1.1748015827854865E-4</v>
      </c>
      <c r="AV8" s="19">
        <f>IF(AV$2=0,J8,J8*PRODUCT($W8:AB8))</f>
        <v>9.4344635911512429E-5</v>
      </c>
      <c r="AW8" s="19">
        <f>IF(AW$2=0,K8,K8*PRODUCT($W8:AC8))</f>
        <v>7.651045465171814E-5</v>
      </c>
      <c r="AX8" s="19">
        <f>IF(AX$2=0,L8,L8*PRODUCT($W8:AD8))</f>
        <v>6.2539822630581864E-5</v>
      </c>
      <c r="AY8" s="19">
        <f>IF(AY$2=0,M8,M8*PRODUCT($W8:AE8))</f>
        <v>5.1451370668320635E-5</v>
      </c>
      <c r="AZ8" s="19">
        <f>IF(AZ$2=0,N8,N8*PRODUCT($W8:AF8))</f>
        <v>5.144871894119307E-5</v>
      </c>
      <c r="BA8" s="19">
        <f>IF(BA$2=0,O8,O8*PRODUCT($W8:AG8))</f>
        <v>5.1446067350731581E-5</v>
      </c>
      <c r="BB8" s="19">
        <f>IF(BB$2=0,P8,P8*PRODUCT($W8:AH8))</f>
        <v>5.1443415896929121E-5</v>
      </c>
      <c r="BC8" s="19">
        <f>IF(BC$2=0,Q8,Q8*PRODUCT($W8:AI8))</f>
        <v>5.1440764579778642E-5</v>
      </c>
      <c r="BD8" s="22">
        <f>IF(BD$2=0,R8,R8*PRODUCT($W8:AJ8))</f>
        <v>5.143811339927311E-5</v>
      </c>
      <c r="BE8" s="19"/>
      <c r="BV8" s="20" t="s">
        <v>28</v>
      </c>
      <c r="BW8" s="21">
        <v>2</v>
      </c>
      <c r="BX8" s="9" t="str">
        <f t="shared" si="5"/>
        <v>Best_2</v>
      </c>
      <c r="BY8" s="24">
        <f>SUM($AP8:AP8)</f>
        <v>4.2262225422556713E-4</v>
      </c>
      <c r="BZ8" s="19">
        <f>SUM($AP8:AQ8)</f>
        <v>7.5433497459424922E-4</v>
      </c>
      <c r="CA8" s="19">
        <f>SUM($AP8:AR8)</f>
        <v>1.0021815679206129E-3</v>
      </c>
      <c r="CB8" s="19">
        <f>SUM($AP8:AS8)</f>
        <v>1.1918412238660645E-3</v>
      </c>
      <c r="CC8" s="19">
        <f>SUM($AP8:AT8)</f>
        <v>1.3399414023248513E-3</v>
      </c>
      <c r="CD8" s="19">
        <f>SUM($AP8:AU8)</f>
        <v>1.4574215606033998E-3</v>
      </c>
      <c r="CE8" s="19">
        <f>SUM($AP8:AV8)</f>
        <v>1.5517661965149122E-3</v>
      </c>
      <c r="CF8" s="19">
        <f>SUM($AP8:AW8)</f>
        <v>1.6282766511666303E-3</v>
      </c>
      <c r="CG8" s="19">
        <f>SUM($AP8:AX8)</f>
        <v>1.6908164737972121E-3</v>
      </c>
      <c r="CH8" s="19">
        <f>SUM($AP8:AY8)</f>
        <v>1.7422678444655327E-3</v>
      </c>
      <c r="CI8" s="19">
        <f>SUM($AP8:AZ8)</f>
        <v>1.7937165634067257E-3</v>
      </c>
      <c r="CJ8" s="19">
        <f>SUM($AP8:BA8)</f>
        <v>1.8451626307574574E-3</v>
      </c>
      <c r="CK8" s="19">
        <f>SUM($AP8:BB8)</f>
        <v>1.8966060466543864E-3</v>
      </c>
      <c r="CL8" s="19">
        <f>SUM($AP8:BC8)</f>
        <v>1.9480468112341651E-3</v>
      </c>
      <c r="CM8" s="22">
        <f>SUM($AP8:BD8)</f>
        <v>1.9994849246334381E-3</v>
      </c>
    </row>
    <row r="9" spans="1:91" ht="15" customHeight="1">
      <c r="A9" s="20" t="s">
        <v>29</v>
      </c>
      <c r="B9" s="21">
        <v>2</v>
      </c>
      <c r="C9" s="21" t="str">
        <f t="shared" si="0"/>
        <v>Base_2</v>
      </c>
      <c r="D9" s="19">
        <v>2.1770308694887253E-3</v>
      </c>
      <c r="E9" s="19">
        <v>2.4753210925204851E-3</v>
      </c>
      <c r="F9" s="19">
        <v>3.1655345349149732E-3</v>
      </c>
      <c r="G9" s="19">
        <v>3.8211610123985596E-3</v>
      </c>
      <c r="H9" s="19">
        <v>4.4834367751271E-3</v>
      </c>
      <c r="I9" s="19">
        <v>5.1703072094728417E-3</v>
      </c>
      <c r="J9" s="19">
        <v>5.8922658445158451E-3</v>
      </c>
      <c r="K9" s="19">
        <v>6.6566814672770341E-3</v>
      </c>
      <c r="L9" s="19">
        <v>7.4694106338356221E-3</v>
      </c>
      <c r="M9" s="22">
        <v>8.3355159303106913E-3</v>
      </c>
      <c r="N9" s="16">
        <f t="shared" si="1"/>
        <v>8.3355159303106913E-3</v>
      </c>
      <c r="O9" s="16">
        <f t="shared" si="1"/>
        <v>8.3355159303106913E-3</v>
      </c>
      <c r="P9" s="16">
        <f t="shared" si="1"/>
        <v>8.3355159303106913E-3</v>
      </c>
      <c r="Q9" s="16">
        <f t="shared" si="1"/>
        <v>8.3355159303106913E-3</v>
      </c>
      <c r="R9" s="23">
        <f t="shared" si="1"/>
        <v>8.3355159303106913E-3</v>
      </c>
      <c r="S9" s="16"/>
      <c r="T9" s="21" t="s">
        <v>29</v>
      </c>
      <c r="U9" s="21">
        <v>2</v>
      </c>
      <c r="V9" s="9" t="str">
        <f t="shared" si="2"/>
        <v>Base_2</v>
      </c>
      <c r="W9" s="24">
        <f t="shared" si="6"/>
        <v>0.99782296913051127</v>
      </c>
      <c r="X9" s="19">
        <f t="shared" si="3"/>
        <v>0.99752467890747953</v>
      </c>
      <c r="Y9" s="19">
        <f t="shared" si="3"/>
        <v>0.99683446546508503</v>
      </c>
      <c r="Z9" s="19">
        <f t="shared" si="3"/>
        <v>0.9961788389876014</v>
      </c>
      <c r="AA9" s="19">
        <f t="shared" si="3"/>
        <v>0.99551656322487292</v>
      </c>
      <c r="AB9" s="19">
        <f t="shared" si="3"/>
        <v>0.99482969279052713</v>
      </c>
      <c r="AC9" s="19">
        <f t="shared" si="3"/>
        <v>0.99410773415548415</v>
      </c>
      <c r="AD9" s="19">
        <f t="shared" si="3"/>
        <v>0.99334331853272295</v>
      </c>
      <c r="AE9" s="19">
        <f t="shared" si="3"/>
        <v>0.99253058936616434</v>
      </c>
      <c r="AF9" s="19">
        <f t="shared" si="3"/>
        <v>0.99166448406968932</v>
      </c>
      <c r="AG9" s="19">
        <f t="shared" si="3"/>
        <v>0.99166448406968932</v>
      </c>
      <c r="AH9" s="19">
        <f t="shared" si="3"/>
        <v>0.99166448406968932</v>
      </c>
      <c r="AI9" s="19">
        <f t="shared" si="3"/>
        <v>0.99166448406968932</v>
      </c>
      <c r="AJ9" s="19">
        <f t="shared" si="3"/>
        <v>0.99166448406968932</v>
      </c>
      <c r="AK9" s="22">
        <f t="shared" si="3"/>
        <v>0.99166448406968932</v>
      </c>
      <c r="AL9" s="19"/>
      <c r="AM9" s="21" t="s">
        <v>29</v>
      </c>
      <c r="AN9" s="21">
        <v>2</v>
      </c>
      <c r="AO9" s="9" t="str">
        <f t="shared" si="4"/>
        <v>Base_2</v>
      </c>
      <c r="AP9" s="24">
        <f>IF(AP$2=0,D9,D9*PRODUCT(V9:$W9))</f>
        <v>2.1770308694887253E-3</v>
      </c>
      <c r="AQ9" s="19">
        <f>IF(AQ$2=0,E9,E9*PRODUCT($W9:W9))</f>
        <v>2.4699322420901715E-3</v>
      </c>
      <c r="AR9" s="19">
        <f>IF(AR$2=0,F9,F9*PRODUCT($W9:X9))</f>
        <v>3.1508244127027942E-3</v>
      </c>
      <c r="AS9" s="19">
        <f>IF(AS$2=0,G9,G9*PRODUCT($W9:Y9))</f>
        <v>3.791364410727807E-3</v>
      </c>
      <c r="AT9" s="19">
        <f>IF(AT$2=0,H9,H9*PRODUCT($W9:Z9))</f>
        <v>4.4314775451491433E-3</v>
      </c>
      <c r="AU9" s="19">
        <f>IF(AU$2=0,I9,I9*PRODUCT($W9:AA9))</f>
        <v>5.0874756333712844E-3</v>
      </c>
      <c r="AV9" s="19">
        <f>IF(AV$2=0,J9,J9*PRODUCT($W9:AB9))</f>
        <v>5.7678912777129427E-3</v>
      </c>
      <c r="AW9" s="19">
        <f>IF(AW$2=0,K9,K9*PRODUCT($W9:AC9))</f>
        <v>6.4777765201848433E-3</v>
      </c>
      <c r="AX9" s="19">
        <f>IF(AX$2=0,L9,L9*PRODUCT($W9:AD9))</f>
        <v>7.2202776077724658E-3</v>
      </c>
      <c r="AY9" s="19">
        <f>IF(AY$2=0,M9,M9*PRODUCT($W9:AE9))</f>
        <v>7.9973102858506666E-3</v>
      </c>
      <c r="AZ9" s="19">
        <f>IF(AZ$2=0,N9,N9*PRODUCT($W9:AF9))</f>
        <v>7.9306485785633207E-3</v>
      </c>
      <c r="BA9" s="19">
        <f>IF(BA$2=0,O9,O9*PRODUCT($W9:AG9))</f>
        <v>7.8645425309990108E-3</v>
      </c>
      <c r="BB9" s="19">
        <f>IF(BB$2=0,P9,P9*PRODUCT($W9:AH9))</f>
        <v>7.7989875114472633E-3</v>
      </c>
      <c r="BC9" s="19">
        <f>IF(BC$2=0,Q9,Q9*PRODUCT($W9:AI9))</f>
        <v>7.7339789268053008E-3</v>
      </c>
      <c r="BD9" s="22">
        <f>IF(BD$2=0,R9,R9*PRODUCT($W9:AJ9))</f>
        <v>7.669512222256228E-3</v>
      </c>
      <c r="BE9" s="19"/>
      <c r="BV9" s="20" t="s">
        <v>29</v>
      </c>
      <c r="BW9" s="21">
        <v>2</v>
      </c>
      <c r="BX9" s="9" t="str">
        <f t="shared" si="5"/>
        <v>Base_2</v>
      </c>
      <c r="BY9" s="24">
        <f>SUM($AP9:AP9)</f>
        <v>2.1770308694887253E-3</v>
      </c>
      <c r="BZ9" s="19">
        <f>SUM($AP9:AQ9)</f>
        <v>4.6469631115788968E-3</v>
      </c>
      <c r="CA9" s="19">
        <f>SUM($AP9:AR9)</f>
        <v>7.7977875242816914E-3</v>
      </c>
      <c r="CB9" s="19">
        <f>SUM($AP9:AS9)</f>
        <v>1.1589151935009499E-2</v>
      </c>
      <c r="CC9" s="19">
        <f>SUM($AP9:AT9)</f>
        <v>1.6020629480158644E-2</v>
      </c>
      <c r="CD9" s="19">
        <f>SUM($AP9:AU9)</f>
        <v>2.1108105113529927E-2</v>
      </c>
      <c r="CE9" s="19">
        <f>SUM($AP9:AV9)</f>
        <v>2.6875996391242871E-2</v>
      </c>
      <c r="CF9" s="19">
        <f>SUM($AP9:AW9)</f>
        <v>3.3353772911427715E-2</v>
      </c>
      <c r="CG9" s="19">
        <f>SUM($AP9:AX9)</f>
        <v>4.0574050519200183E-2</v>
      </c>
      <c r="CH9" s="19">
        <f>SUM($AP9:AY9)</f>
        <v>4.8571360805050853E-2</v>
      </c>
      <c r="CI9" s="19">
        <f>SUM($AP9:AZ9)</f>
        <v>5.6502009383614174E-2</v>
      </c>
      <c r="CJ9" s="19">
        <f>SUM($AP9:BA9)</f>
        <v>6.4366551914613185E-2</v>
      </c>
      <c r="CK9" s="19">
        <f>SUM($AP9:BB9)</f>
        <v>7.2165539426060452E-2</v>
      </c>
      <c r="CL9" s="19">
        <f>SUM($AP9:BC9)</f>
        <v>7.9899518352865753E-2</v>
      </c>
      <c r="CM9" s="22">
        <f>SUM($AP9:BD9)</f>
        <v>8.7569030575121984E-2</v>
      </c>
    </row>
    <row r="10" spans="1:91" ht="15" customHeight="1">
      <c r="A10" s="25" t="s">
        <v>30</v>
      </c>
      <c r="B10" s="26">
        <v>2</v>
      </c>
      <c r="C10" s="26" t="str">
        <f t="shared" si="0"/>
        <v>Worst_2</v>
      </c>
      <c r="D10" s="27">
        <v>4.8634945908499925E-3</v>
      </c>
      <c r="E10" s="27">
        <v>1.3335237214781911E-2</v>
      </c>
      <c r="F10" s="27">
        <v>2.3999622336585973E-2</v>
      </c>
      <c r="G10" s="27">
        <v>3.7444173389843093E-2</v>
      </c>
      <c r="H10" s="27">
        <v>5.3880677253394876E-2</v>
      </c>
      <c r="I10" s="27">
        <v>7.3435139529649127E-2</v>
      </c>
      <c r="J10" s="27">
        <v>9.616230907040052E-2</v>
      </c>
      <c r="K10" s="27">
        <v>0.12204570390116469</v>
      </c>
      <c r="L10" s="27">
        <v>0.1509967914239243</v>
      </c>
      <c r="M10" s="28">
        <v>0.18285582823045388</v>
      </c>
      <c r="N10" s="29">
        <f t="shared" si="1"/>
        <v>0.18285582823045388</v>
      </c>
      <c r="O10" s="29">
        <f t="shared" si="1"/>
        <v>0.18285582823045388</v>
      </c>
      <c r="P10" s="29">
        <f t="shared" si="1"/>
        <v>0.18285582823045388</v>
      </c>
      <c r="Q10" s="29">
        <f t="shared" si="1"/>
        <v>0.18285582823045388</v>
      </c>
      <c r="R10" s="30">
        <f t="shared" si="1"/>
        <v>0.18285582823045388</v>
      </c>
      <c r="S10" s="16"/>
      <c r="T10" s="26" t="s">
        <v>30</v>
      </c>
      <c r="U10" s="26">
        <v>2</v>
      </c>
      <c r="V10" s="31" t="str">
        <f t="shared" si="2"/>
        <v>Worst_2</v>
      </c>
      <c r="W10" s="32">
        <f t="shared" si="6"/>
        <v>0.99513650540915</v>
      </c>
      <c r="X10" s="27">
        <f t="shared" si="3"/>
        <v>0.98666476278521809</v>
      </c>
      <c r="Y10" s="27">
        <f t="shared" si="3"/>
        <v>0.97600037766341408</v>
      </c>
      <c r="Z10" s="27">
        <f t="shared" si="3"/>
        <v>0.96255582661015693</v>
      </c>
      <c r="AA10" s="27">
        <f t="shared" si="3"/>
        <v>0.94611932274660515</v>
      </c>
      <c r="AB10" s="27">
        <f t="shared" si="3"/>
        <v>0.92656486047035092</v>
      </c>
      <c r="AC10" s="27">
        <f t="shared" si="3"/>
        <v>0.90383769092959954</v>
      </c>
      <c r="AD10" s="27">
        <f t="shared" si="3"/>
        <v>0.87795429609883535</v>
      </c>
      <c r="AE10" s="27">
        <f t="shared" si="3"/>
        <v>0.8490032085760757</v>
      </c>
      <c r="AF10" s="27">
        <f t="shared" si="3"/>
        <v>0.81714417176954612</v>
      </c>
      <c r="AG10" s="27">
        <f t="shared" si="3"/>
        <v>0.81714417176954612</v>
      </c>
      <c r="AH10" s="27">
        <f t="shared" si="3"/>
        <v>0.81714417176954612</v>
      </c>
      <c r="AI10" s="27">
        <f t="shared" si="3"/>
        <v>0.81714417176954612</v>
      </c>
      <c r="AJ10" s="27">
        <f t="shared" si="3"/>
        <v>0.81714417176954612</v>
      </c>
      <c r="AK10" s="28">
        <f t="shared" si="3"/>
        <v>0.81714417176954612</v>
      </c>
      <c r="AL10" s="19"/>
      <c r="AM10" s="26" t="s">
        <v>30</v>
      </c>
      <c r="AN10" s="26">
        <v>2</v>
      </c>
      <c r="AO10" s="31" t="str">
        <f t="shared" si="4"/>
        <v>Worst_2</v>
      </c>
      <c r="AP10" s="32">
        <f>IF(AP$2=0,D10,D10*PRODUCT(V10:$W10))</f>
        <v>4.8634945908499925E-3</v>
      </c>
      <c r="AQ10" s="27">
        <f>IF(AQ$2=0,E10,E10*PRODUCT($W10:W10))</f>
        <v>1.3270381360720116E-2</v>
      </c>
      <c r="AR10" s="27">
        <f>IF(AR$2=0,F10,F10*PRODUCT($W10:X10))</f>
        <v>2.3564416162249791E-2</v>
      </c>
      <c r="AS10" s="27">
        <f>IF(AS$2=0,G10,G10*PRODUCT($W10:Y10))</f>
        <v>3.5882815309872897E-2</v>
      </c>
      <c r="AT10" s="27">
        <f>IF(AT$2=0,H10,H10*PRODUCT($W10:Z10))</f>
        <v>4.9700554643337932E-2</v>
      </c>
      <c r="AU10" s="27">
        <f>IF(AU$2=0,I10,I10*PRODUCT($W10:AA10))</f>
        <v>6.4088192916191083E-2</v>
      </c>
      <c r="AV10" s="27">
        <f>IF(AV$2=0,J10,J10*PRODUCT($W10:AB10))</f>
        <v>7.7759741928746226E-2</v>
      </c>
      <c r="AW10" s="27">
        <f>IF(AW$2=0,K10,K10*PRODUCT($W10:AC10))</f>
        <v>8.9199592805406847E-2</v>
      </c>
      <c r="AX10" s="27">
        <f>IF(AX$2=0,L10,L10*PRODUCT($W10:AD10))</f>
        <v>9.6890233503066067E-2</v>
      </c>
      <c r="AY10" s="27">
        <f>IF(AY$2=0,M10,M10*PRODUCT($W10:AE10))</f>
        <v>9.9616303570890685E-2</v>
      </c>
      <c r="AZ10" s="27">
        <f>IF(AZ$2=0,N10,N10*PRODUCT($W10:AF10))</f>
        <v>8.1400881876179138E-2</v>
      </c>
      <c r="BA10" s="27">
        <f>IF(BA$2=0,O10,O10*PRODUCT($W10:AG10))</f>
        <v>6.6516256202021062E-2</v>
      </c>
      <c r="BB10" s="27">
        <f>IF(BB$2=0,P10,P10*PRODUCT($W10:AH10))</f>
        <v>5.4353371083411435E-2</v>
      </c>
      <c r="BC10" s="27">
        <f>IF(BC$2=0,Q10,Q10*PRODUCT($W10:AI10))</f>
        <v>4.4414540396837038E-2</v>
      </c>
      <c r="BD10" s="28">
        <f>IF(BD$2=0,R10,R10*PRODUCT($W10:AJ10))</f>
        <v>3.629308282709845E-2</v>
      </c>
      <c r="BE10" s="19"/>
      <c r="BV10" s="25" t="s">
        <v>30</v>
      </c>
      <c r="BW10" s="26">
        <v>2</v>
      </c>
      <c r="BX10" s="31" t="str">
        <f t="shared" si="5"/>
        <v>Worst_2</v>
      </c>
      <c r="BY10" s="32">
        <f>SUM($AP10:AP10)</f>
        <v>4.8634945908499925E-3</v>
      </c>
      <c r="BZ10" s="27">
        <f>SUM($AP10:AQ10)</f>
        <v>1.8133875951570108E-2</v>
      </c>
      <c r="CA10" s="27">
        <f>SUM($AP10:AR10)</f>
        <v>4.1698292113819896E-2</v>
      </c>
      <c r="CB10" s="27">
        <f>SUM($AP10:AS10)</f>
        <v>7.7581107423692786E-2</v>
      </c>
      <c r="CC10" s="27">
        <f>SUM($AP10:AT10)</f>
        <v>0.12728166206703073</v>
      </c>
      <c r="CD10" s="27">
        <f>SUM($AP10:AU10)</f>
        <v>0.19136985498322182</v>
      </c>
      <c r="CE10" s="27">
        <f>SUM($AP10:AV10)</f>
        <v>0.26912959691196803</v>
      </c>
      <c r="CF10" s="27">
        <f>SUM($AP10:AW10)</f>
        <v>0.35832918971737487</v>
      </c>
      <c r="CG10" s="27">
        <f>SUM($AP10:AX10)</f>
        <v>0.45521942322044096</v>
      </c>
      <c r="CH10" s="27">
        <f>SUM($AP10:AY10)</f>
        <v>0.55483572679133164</v>
      </c>
      <c r="CI10" s="27">
        <f>SUM($AP10:AZ10)</f>
        <v>0.63623660866751075</v>
      </c>
      <c r="CJ10" s="27">
        <f>SUM($AP10:BA10)</f>
        <v>0.70275286486953181</v>
      </c>
      <c r="CK10" s="27">
        <f>SUM($AP10:BB10)</f>
        <v>0.75710623595294324</v>
      </c>
      <c r="CL10" s="27">
        <f>SUM($AP10:BC10)</f>
        <v>0.80152077634978025</v>
      </c>
      <c r="CM10" s="28">
        <f>SUM($AP10:BD10)</f>
        <v>0.83781385917687867</v>
      </c>
    </row>
    <row r="11" spans="1:91" ht="15" customHeight="1">
      <c r="A11" s="11" t="s">
        <v>0</v>
      </c>
      <c r="B11" s="10">
        <v>3</v>
      </c>
      <c r="C11" s="10" t="str">
        <f t="shared" si="0"/>
        <v>TTC_3</v>
      </c>
      <c r="D11" s="12">
        <v>4.7999999999999978E-3</v>
      </c>
      <c r="E11" s="12">
        <v>6.3273525181638743E-3</v>
      </c>
      <c r="F11" s="12">
        <v>7.0385104181035999E-3</v>
      </c>
      <c r="G11" s="12">
        <v>7.5220340352881148E-3</v>
      </c>
      <c r="H11" s="12">
        <v>7.8852407619024907E-3</v>
      </c>
      <c r="I11" s="12">
        <v>8.1718396295167861E-3</v>
      </c>
      <c r="J11" s="12">
        <v>8.404566868846922E-3</v>
      </c>
      <c r="K11" s="12">
        <v>8.5969743039547818E-3</v>
      </c>
      <c r="L11" s="12">
        <v>8.7578881390483442E-3</v>
      </c>
      <c r="M11" s="13">
        <v>8.8934292567305409E-3</v>
      </c>
      <c r="N11" s="14">
        <f t="shared" si="1"/>
        <v>8.8934292567305409E-3</v>
      </c>
      <c r="O11" s="14">
        <f t="shared" si="1"/>
        <v>8.8934292567305409E-3</v>
      </c>
      <c r="P11" s="14">
        <f t="shared" si="1"/>
        <v>8.8934292567305409E-3</v>
      </c>
      <c r="Q11" s="14">
        <f t="shared" si="1"/>
        <v>8.8934292567305409E-3</v>
      </c>
      <c r="R11" s="15">
        <f t="shared" si="1"/>
        <v>8.8934292567305409E-3</v>
      </c>
      <c r="S11" s="16"/>
      <c r="T11" s="10" t="s">
        <v>0</v>
      </c>
      <c r="U11" s="10">
        <v>3</v>
      </c>
      <c r="V11" s="17" t="str">
        <f t="shared" si="2"/>
        <v>TTC_3</v>
      </c>
      <c r="W11" s="18">
        <f t="shared" si="6"/>
        <v>0.99519999999999997</v>
      </c>
      <c r="X11" s="12">
        <f t="shared" si="3"/>
        <v>0.99367264748183615</v>
      </c>
      <c r="Y11" s="12">
        <f t="shared" si="3"/>
        <v>0.99296148958189645</v>
      </c>
      <c r="Z11" s="12">
        <f t="shared" si="3"/>
        <v>0.99247796596471194</v>
      </c>
      <c r="AA11" s="12">
        <f t="shared" si="3"/>
        <v>0.99211475923809755</v>
      </c>
      <c r="AB11" s="12">
        <f t="shared" si="3"/>
        <v>0.99182816037048327</v>
      </c>
      <c r="AC11" s="12">
        <f t="shared" si="3"/>
        <v>0.99159543313115306</v>
      </c>
      <c r="AD11" s="12">
        <f t="shared" si="3"/>
        <v>0.99140302569604521</v>
      </c>
      <c r="AE11" s="12">
        <f t="shared" si="3"/>
        <v>0.99124211186095168</v>
      </c>
      <c r="AF11" s="12">
        <f t="shared" si="3"/>
        <v>0.99110657074326947</v>
      </c>
      <c r="AG11" s="12">
        <f t="shared" si="3"/>
        <v>0.99110657074326947</v>
      </c>
      <c r="AH11" s="12">
        <f t="shared" si="3"/>
        <v>0.99110657074326947</v>
      </c>
      <c r="AI11" s="12">
        <f t="shared" si="3"/>
        <v>0.99110657074326947</v>
      </c>
      <c r="AJ11" s="12">
        <f t="shared" si="3"/>
        <v>0.99110657074326947</v>
      </c>
      <c r="AK11" s="13">
        <f t="shared" si="3"/>
        <v>0.99110657074326947</v>
      </c>
      <c r="AL11" s="19"/>
      <c r="AM11" s="10" t="s">
        <v>0</v>
      </c>
      <c r="AN11" s="10">
        <v>3</v>
      </c>
      <c r="AO11" s="17" t="str">
        <f t="shared" si="4"/>
        <v>TTC_3</v>
      </c>
      <c r="AP11" s="18">
        <f>IF(AP$2=0,D11,D11*PRODUCT(V11:$W11))</f>
        <v>4.7999999999999978E-3</v>
      </c>
      <c r="AQ11" s="12">
        <f>IF(AQ$2=0,E11,E11*PRODUCT($W11:W11))</f>
        <v>6.2969812260766879E-3</v>
      </c>
      <c r="AR11" s="12">
        <f>IF(AR$2=0,F11,F11*PRODUCT($W11:X11))</f>
        <v>6.9604042001343586E-3</v>
      </c>
      <c r="AS11" s="12">
        <f>IF(AS$2=0,G11,G11*PRODUCT($W11:Y11))</f>
        <v>7.3862057675238395E-3</v>
      </c>
      <c r="AT11" s="12">
        <f>IF(AT$2=0,H11,H11*PRODUCT($W11:Z11))</f>
        <v>7.6846119194924692E-3</v>
      </c>
      <c r="AU11" s="12">
        <f>IF(AU$2=0,I11,I11*PRODUCT($W11:AA11))</f>
        <v>7.9011212664614333E-3</v>
      </c>
      <c r="AV11" s="12">
        <f>IF(AV$2=0,J11,J11*PRODUCT($W11:AB11))</f>
        <v>8.0597331685142177E-3</v>
      </c>
      <c r="AW11" s="12">
        <f>IF(AW$2=0,K11,K11*PRODUCT($W11:AC11))</f>
        <v>8.1749569376075235E-3</v>
      </c>
      <c r="AX11" s="12">
        <f>IF(AX$2=0,L11,L11*PRODUCT($W11:AD11))</f>
        <v>8.2563763057887721E-3</v>
      </c>
      <c r="AY11" s="12">
        <f>IF(AY$2=0,M11,M11*PRODUCT($W11:AE11))</f>
        <v>8.3107282963521146E-3</v>
      </c>
      <c r="AZ11" s="12">
        <f>IF(AZ$2=0,N11,N11*PRODUCT($W11:AF11))</f>
        <v>8.2368174221765979E-3</v>
      </c>
      <c r="BA11" s="12">
        <f>IF(BA$2=0,O11,O11*PRODUCT($W11:AG11))</f>
        <v>8.1635638691318641E-3</v>
      </c>
      <c r="BB11" s="12">
        <f>IF(BB$2=0,P11,P11*PRODUCT($W11:AH11))</f>
        <v>8.0909617913789388E-3</v>
      </c>
      <c r="BC11" s="12">
        <f>IF(BC$2=0,Q11,Q11*PRODUCT($W11:AI11))</f>
        <v>8.0190053950684008E-3</v>
      </c>
      <c r="BD11" s="13">
        <f>IF(BD$2=0,R11,R11*PRODUCT($W11:AJ11))</f>
        <v>7.9476889378780197E-3</v>
      </c>
      <c r="BE11" s="19"/>
      <c r="BV11" s="11" t="s">
        <v>0</v>
      </c>
      <c r="BW11" s="10">
        <v>3</v>
      </c>
      <c r="BX11" s="17" t="str">
        <f t="shared" si="5"/>
        <v>TTC_3</v>
      </c>
      <c r="BY11" s="18">
        <f>SUM($AP11:AP11)</f>
        <v>4.7999999999999978E-3</v>
      </c>
      <c r="BZ11" s="12">
        <f>SUM($AP11:AQ11)</f>
        <v>1.1096981226076686E-2</v>
      </c>
      <c r="CA11" s="12">
        <f>SUM($AP11:AR11)</f>
        <v>1.8057385426211044E-2</v>
      </c>
      <c r="CB11" s="12">
        <f>SUM($AP11:AS11)</f>
        <v>2.5443591193734884E-2</v>
      </c>
      <c r="CC11" s="12">
        <f>SUM($AP11:AT11)</f>
        <v>3.3128203113227353E-2</v>
      </c>
      <c r="CD11" s="12">
        <f>SUM($AP11:AU11)</f>
        <v>4.1029324379688786E-2</v>
      </c>
      <c r="CE11" s="12">
        <f>SUM($AP11:AV11)</f>
        <v>4.9089057548203002E-2</v>
      </c>
      <c r="CF11" s="12">
        <f>SUM($AP11:AW11)</f>
        <v>5.7264014485810526E-2</v>
      </c>
      <c r="CG11" s="12">
        <f>SUM($AP11:AX11)</f>
        <v>6.5520390791599298E-2</v>
      </c>
      <c r="CH11" s="12">
        <f>SUM($AP11:AY11)</f>
        <v>7.3831119087951411E-2</v>
      </c>
      <c r="CI11" s="12">
        <f>SUM($AP11:AZ11)</f>
        <v>8.2067936510128003E-2</v>
      </c>
      <c r="CJ11" s="12">
        <f>SUM($AP11:BA11)</f>
        <v>9.0231500379259866E-2</v>
      </c>
      <c r="CK11" s="12">
        <f>SUM($AP11:BB11)</f>
        <v>9.8322462170638808E-2</v>
      </c>
      <c r="CL11" s="12">
        <f>SUM($AP11:BC11)</f>
        <v>0.10634146756570721</v>
      </c>
      <c r="CM11" s="13">
        <f>SUM($AP11:BD11)</f>
        <v>0.11428915650358523</v>
      </c>
    </row>
    <row r="12" spans="1:91" ht="15" customHeight="1">
      <c r="A12" s="20" t="s">
        <v>28</v>
      </c>
      <c r="B12" s="21">
        <v>3</v>
      </c>
      <c r="C12" s="21" t="str">
        <f t="shared" si="0"/>
        <v>Best_3</v>
      </c>
      <c r="D12" s="19">
        <v>1.0976464821582472E-3</v>
      </c>
      <c r="E12" s="19">
        <v>8.2510860202984998E-4</v>
      </c>
      <c r="F12" s="19">
        <v>6.0890648170197148E-4</v>
      </c>
      <c r="G12" s="19">
        <v>4.6278509731824749E-4</v>
      </c>
      <c r="H12" s="19">
        <v>3.5962032749365324E-4</v>
      </c>
      <c r="I12" s="19">
        <v>2.8411471875801103E-4</v>
      </c>
      <c r="J12" s="19">
        <v>2.2732344281372512E-4</v>
      </c>
      <c r="K12" s="19">
        <v>1.8370063080722006E-4</v>
      </c>
      <c r="L12" s="19">
        <v>1.4963339783761833E-4</v>
      </c>
      <c r="M12" s="22">
        <v>1.2267230464864062E-4</v>
      </c>
      <c r="N12" s="16">
        <f t="shared" si="1"/>
        <v>1.2267230464864062E-4</v>
      </c>
      <c r="O12" s="16">
        <f t="shared" si="1"/>
        <v>1.2267230464864062E-4</v>
      </c>
      <c r="P12" s="16">
        <f t="shared" si="1"/>
        <v>1.2267230464864062E-4</v>
      </c>
      <c r="Q12" s="16">
        <f t="shared" si="1"/>
        <v>1.2267230464864062E-4</v>
      </c>
      <c r="R12" s="23">
        <f t="shared" si="1"/>
        <v>1.2267230464864062E-4</v>
      </c>
      <c r="S12" s="16"/>
      <c r="T12" s="21" t="s">
        <v>28</v>
      </c>
      <c r="U12" s="21">
        <v>3</v>
      </c>
      <c r="V12" s="9" t="str">
        <f t="shared" si="2"/>
        <v>Best_3</v>
      </c>
      <c r="W12" s="24">
        <f t="shared" si="6"/>
        <v>0.99890235351784173</v>
      </c>
      <c r="X12" s="19">
        <f t="shared" si="3"/>
        <v>0.99917489139797011</v>
      </c>
      <c r="Y12" s="19">
        <f t="shared" si="3"/>
        <v>0.99939109351829802</v>
      </c>
      <c r="Z12" s="19">
        <f t="shared" si="3"/>
        <v>0.99953721490268177</v>
      </c>
      <c r="AA12" s="19">
        <f t="shared" si="3"/>
        <v>0.9996403796725063</v>
      </c>
      <c r="AB12" s="19">
        <f t="shared" si="3"/>
        <v>0.999715885281242</v>
      </c>
      <c r="AC12" s="19">
        <f t="shared" si="3"/>
        <v>0.99977267655718627</v>
      </c>
      <c r="AD12" s="19">
        <f t="shared" si="3"/>
        <v>0.99981629936919281</v>
      </c>
      <c r="AE12" s="19">
        <f t="shared" si="3"/>
        <v>0.99985036660216242</v>
      </c>
      <c r="AF12" s="19">
        <f t="shared" si="3"/>
        <v>0.99987732769535131</v>
      </c>
      <c r="AG12" s="19">
        <f t="shared" si="3"/>
        <v>0.99987732769535131</v>
      </c>
      <c r="AH12" s="19">
        <f t="shared" si="3"/>
        <v>0.99987732769535131</v>
      </c>
      <c r="AI12" s="19">
        <f t="shared" si="3"/>
        <v>0.99987732769535131</v>
      </c>
      <c r="AJ12" s="19">
        <f t="shared" si="3"/>
        <v>0.99987732769535131</v>
      </c>
      <c r="AK12" s="22">
        <f t="shared" si="3"/>
        <v>0.99987732769535131</v>
      </c>
      <c r="AL12" s="19"/>
      <c r="AM12" s="21" t="s">
        <v>28</v>
      </c>
      <c r="AN12" s="21">
        <v>3</v>
      </c>
      <c r="AO12" s="9" t="str">
        <f t="shared" si="4"/>
        <v>Best_3</v>
      </c>
      <c r="AP12" s="24">
        <f>IF(AP$2=0,D12,D12*PRODUCT(V12:$W12))</f>
        <v>1.0976464821582472E-3</v>
      </c>
      <c r="AQ12" s="19">
        <f>IF(AQ$2=0,E12,E12*PRODUCT($W12:W12))</f>
        <v>8.2420292447543339E-4</v>
      </c>
      <c r="AR12" s="19">
        <f>IF(AR$2=0,F12,F12*PRODUCT($W12:X12))</f>
        <v>6.077362551414171E-4</v>
      </c>
      <c r="AS12" s="19">
        <f>IF(AS$2=0,G12,G12*PRODUCT($W12:Y12))</f>
        <v>4.6161444277158801E-4</v>
      </c>
      <c r="AT12" s="19">
        <f>IF(AT$2=0,H12,H12*PRODUCT($W12:Z12))</f>
        <v>3.5854463113245709E-4</v>
      </c>
      <c r="AU12" s="19">
        <f>IF(AU$2=0,I12,I12*PRODUCT($W12:AA12))</f>
        <v>2.8316300697452237E-4</v>
      </c>
      <c r="AV12" s="19">
        <f>IF(AV$2=0,J12,J12*PRODUCT($W12:AB12))</f>
        <v>2.2649759771824042E-4</v>
      </c>
      <c r="AW12" s="19">
        <f>IF(AW$2=0,K12,K12*PRODUCT($W12:AC12))</f>
        <v>1.8299165561165296E-4</v>
      </c>
      <c r="AX12" s="19">
        <f>IF(AX$2=0,L12,L12*PRODUCT($W12:AD12))</f>
        <v>1.4902852023970071E-4</v>
      </c>
      <c r="AY12" s="19">
        <f>IF(AY$2=0,M12,M12*PRODUCT($W12:AE12))</f>
        <v>1.2215813282080238E-4</v>
      </c>
      <c r="AZ12" s="19">
        <f>IF(AZ$2=0,N12,N12*PRODUCT($W12:AF12))</f>
        <v>1.2214314740111769E-4</v>
      </c>
      <c r="BA12" s="19">
        <f>IF(BA$2=0,O12,O12*PRODUCT($W12:AG12))</f>
        <v>1.2212816381972896E-4</v>
      </c>
      <c r="BB12" s="19">
        <f>IF(BB$2=0,P12,P12*PRODUCT($W12:AH12))</f>
        <v>1.2211318207641067E-4</v>
      </c>
      <c r="BC12" s="19">
        <f>IF(BC$2=0,Q12,Q12*PRODUCT($W12:AI12))</f>
        <v>1.2209820217093739E-4</v>
      </c>
      <c r="BD12" s="22">
        <f>IF(BD$2=0,R12,R12*PRODUCT($W12:AJ12))</f>
        <v>1.220832241030836E-4</v>
      </c>
      <c r="BE12" s="19"/>
      <c r="BV12" s="20" t="s">
        <v>28</v>
      </c>
      <c r="BW12" s="21">
        <v>3</v>
      </c>
      <c r="BX12" s="9" t="str">
        <f t="shared" si="5"/>
        <v>Best_3</v>
      </c>
      <c r="BY12" s="24">
        <f>SUM($AP12:AP12)</f>
        <v>1.0976464821582472E-3</v>
      </c>
      <c r="BZ12" s="19">
        <f>SUM($AP12:AQ12)</f>
        <v>1.9218494066336805E-3</v>
      </c>
      <c r="CA12" s="19">
        <f>SUM($AP12:AR12)</f>
        <v>2.5295856617750974E-3</v>
      </c>
      <c r="CB12" s="19">
        <f>SUM($AP12:AS12)</f>
        <v>2.9912001045466854E-3</v>
      </c>
      <c r="CC12" s="19">
        <f>SUM($AP12:AT12)</f>
        <v>3.3497447356791426E-3</v>
      </c>
      <c r="CD12" s="19">
        <f>SUM($AP12:AU12)</f>
        <v>3.632907742653665E-3</v>
      </c>
      <c r="CE12" s="19">
        <f>SUM($AP12:AV12)</f>
        <v>3.8594053403719054E-3</v>
      </c>
      <c r="CF12" s="19">
        <f>SUM($AP12:AW12)</f>
        <v>4.042396995983558E-3</v>
      </c>
      <c r="CG12" s="19">
        <f>SUM($AP12:AX12)</f>
        <v>4.1914255162232589E-3</v>
      </c>
      <c r="CH12" s="19">
        <f>SUM($AP12:AY12)</f>
        <v>4.3135836490440617E-3</v>
      </c>
      <c r="CI12" s="19">
        <f>SUM($AP12:AZ12)</f>
        <v>4.4357267964451799E-3</v>
      </c>
      <c r="CJ12" s="19">
        <f>SUM($AP12:BA12)</f>
        <v>4.5578549602649085E-3</v>
      </c>
      <c r="CK12" s="19">
        <f>SUM($AP12:BB12)</f>
        <v>4.6799681423413189E-3</v>
      </c>
      <c r="CL12" s="19">
        <f>SUM($AP12:BC12)</f>
        <v>4.8020663445122562E-3</v>
      </c>
      <c r="CM12" s="22">
        <f>SUM($AP12:BD12)</f>
        <v>4.9241495686153398E-3</v>
      </c>
    </row>
    <row r="13" spans="1:91" ht="15" customHeight="1">
      <c r="A13" s="20" t="s">
        <v>29</v>
      </c>
      <c r="B13" s="21">
        <v>3</v>
      </c>
      <c r="C13" s="21" t="str">
        <f t="shared" si="0"/>
        <v>Base_3</v>
      </c>
      <c r="D13" s="19">
        <v>4.9943530990805684E-3</v>
      </c>
      <c r="E13" s="19">
        <v>5.3405747479641635E-3</v>
      </c>
      <c r="F13" s="19">
        <v>6.5337021844379334E-3</v>
      </c>
      <c r="G13" s="19">
        <v>7.6353192380062447E-3</v>
      </c>
      <c r="H13" s="19">
        <v>8.7232500516394081E-3</v>
      </c>
      <c r="I13" s="19">
        <v>9.829536817113153E-3</v>
      </c>
      <c r="J13" s="19">
        <v>1.0971681590367396E-2</v>
      </c>
      <c r="K13" s="19">
        <v>1.2161062788947548E-2</v>
      </c>
      <c r="L13" s="19">
        <v>1.3406043734681208E-2</v>
      </c>
      <c r="M13" s="22">
        <v>1.4713348475333284E-2</v>
      </c>
      <c r="N13" s="16">
        <f t="shared" si="1"/>
        <v>1.4713348475333284E-2</v>
      </c>
      <c r="O13" s="16">
        <f t="shared" si="1"/>
        <v>1.4713348475333284E-2</v>
      </c>
      <c r="P13" s="16">
        <f t="shared" si="1"/>
        <v>1.4713348475333284E-2</v>
      </c>
      <c r="Q13" s="16">
        <f t="shared" si="1"/>
        <v>1.4713348475333284E-2</v>
      </c>
      <c r="R13" s="23">
        <f t="shared" si="1"/>
        <v>1.4713348475333284E-2</v>
      </c>
      <c r="S13" s="16"/>
      <c r="T13" s="21" t="s">
        <v>29</v>
      </c>
      <c r="U13" s="21">
        <v>3</v>
      </c>
      <c r="V13" s="9" t="str">
        <f t="shared" si="2"/>
        <v>Base_3</v>
      </c>
      <c r="W13" s="24">
        <f t="shared" si="6"/>
        <v>0.99500564690091942</v>
      </c>
      <c r="X13" s="19">
        <f t="shared" si="3"/>
        <v>0.99465942525203588</v>
      </c>
      <c r="Y13" s="19">
        <f t="shared" si="3"/>
        <v>0.99346629781556206</v>
      </c>
      <c r="Z13" s="19">
        <f t="shared" si="3"/>
        <v>0.9923646807619938</v>
      </c>
      <c r="AA13" s="19">
        <f t="shared" si="3"/>
        <v>0.99127674994836057</v>
      </c>
      <c r="AB13" s="19">
        <f t="shared" si="3"/>
        <v>0.99017046318288682</v>
      </c>
      <c r="AC13" s="19">
        <f t="shared" si="3"/>
        <v>0.98902831840963257</v>
      </c>
      <c r="AD13" s="19">
        <f t="shared" si="3"/>
        <v>0.98783893721105243</v>
      </c>
      <c r="AE13" s="19">
        <f t="shared" si="3"/>
        <v>0.98659395626531876</v>
      </c>
      <c r="AF13" s="19">
        <f t="shared" si="3"/>
        <v>0.98528665152466677</v>
      </c>
      <c r="AG13" s="19">
        <f t="shared" si="3"/>
        <v>0.98528665152466677</v>
      </c>
      <c r="AH13" s="19">
        <f t="shared" si="3"/>
        <v>0.98528665152466677</v>
      </c>
      <c r="AI13" s="19">
        <f t="shared" si="3"/>
        <v>0.98528665152466677</v>
      </c>
      <c r="AJ13" s="19">
        <f t="shared" si="3"/>
        <v>0.98528665152466677</v>
      </c>
      <c r="AK13" s="22">
        <f t="shared" si="3"/>
        <v>0.98528665152466677</v>
      </c>
      <c r="AL13" s="19"/>
      <c r="AM13" s="21" t="s">
        <v>29</v>
      </c>
      <c r="AN13" s="21">
        <v>3</v>
      </c>
      <c r="AO13" s="9" t="str">
        <f t="shared" si="4"/>
        <v>Base_3</v>
      </c>
      <c r="AP13" s="24">
        <f>IF(AP$2=0,D13,D13*PRODUCT(V13:$W13))</f>
        <v>4.9943530990805684E-3</v>
      </c>
      <c r="AQ13" s="19">
        <f>IF(AQ$2=0,E13,E13*PRODUCT($W13:W13))</f>
        <v>5.3139020319207973E-3</v>
      </c>
      <c r="AR13" s="19">
        <f>IF(AR$2=0,F13,F13*PRODUCT($W13:X13))</f>
        <v>6.4663511153707663E-3</v>
      </c>
      <c r="AS13" s="19">
        <f>IF(AS$2=0,G13,G13*PRODUCT($W13:Y13))</f>
        <v>7.5072397642233406E-3</v>
      </c>
      <c r="AT13" s="19">
        <f>IF(AT$2=0,H13,H13*PRODUCT($W13:Z13))</f>
        <v>8.5114334371735826E-3</v>
      </c>
      <c r="AU13" s="19">
        <f>IF(AU$2=0,I13,I13*PRODUCT($W13:AA13))</f>
        <v>9.5071940694274274E-3</v>
      </c>
      <c r="AV13" s="19">
        <f>IF(AV$2=0,J13,J13*PRODUCT($W13:AB13))</f>
        <v>1.0507574263814948E-2</v>
      </c>
      <c r="AW13" s="19">
        <f>IF(AW$2=0,K13,K13*PRODUCT($W13:AC13))</f>
        <v>1.1518860804120925E-2</v>
      </c>
      <c r="AX13" s="19">
        <f>IF(AX$2=0,L13,L13*PRODUCT($W13:AD13))</f>
        <v>1.2543674384872083E-2</v>
      </c>
      <c r="AY13" s="19">
        <f>IF(AY$2=0,M13,M13*PRODUCT($W13:AE13))</f>
        <v>1.3582324800593588E-2</v>
      </c>
      <c r="AZ13" s="19">
        <f>IF(AZ$2=0,N13,N13*PRODUCT($W13:AF13))</f>
        <v>1.3382483322697295E-2</v>
      </c>
      <c r="BA13" s="19">
        <f>IF(BA$2=0,O13,O13*PRODUCT($W13:AG13))</f>
        <v>1.3185582182105113E-2</v>
      </c>
      <c r="BB13" s="19">
        <f>IF(BB$2=0,P13,P13*PRODUCT($W13:AH13))</f>
        <v>1.2991578116609656E-2</v>
      </c>
      <c r="BC13" s="19">
        <f>IF(BC$2=0,Q13,Q13*PRODUCT($W13:AI13))</f>
        <v>1.2800428500535466E-2</v>
      </c>
      <c r="BD13" s="22">
        <f>IF(BD$2=0,R13,R13*PRODUCT($W13:AJ13))</f>
        <v>1.26120913353735E-2</v>
      </c>
      <c r="BE13" s="19"/>
      <c r="BV13" s="20" t="s">
        <v>29</v>
      </c>
      <c r="BW13" s="21">
        <v>3</v>
      </c>
      <c r="BX13" s="9" t="str">
        <f t="shared" si="5"/>
        <v>Base_3</v>
      </c>
      <c r="BY13" s="24">
        <f>SUM($AP13:AP13)</f>
        <v>4.9943530990805684E-3</v>
      </c>
      <c r="BZ13" s="19">
        <f>SUM($AP13:AQ13)</f>
        <v>1.0308255131001365E-2</v>
      </c>
      <c r="CA13" s="19">
        <f>SUM($AP13:AR13)</f>
        <v>1.6774606246372132E-2</v>
      </c>
      <c r="CB13" s="19">
        <f>SUM($AP13:AS13)</f>
        <v>2.4281846010595472E-2</v>
      </c>
      <c r="CC13" s="19">
        <f>SUM($AP13:AT13)</f>
        <v>3.2793279447769053E-2</v>
      </c>
      <c r="CD13" s="19">
        <f>SUM($AP13:AU13)</f>
        <v>4.2300473517196478E-2</v>
      </c>
      <c r="CE13" s="19">
        <f>SUM($AP13:AV13)</f>
        <v>5.2808047781011426E-2</v>
      </c>
      <c r="CF13" s="19">
        <f>SUM($AP13:AW13)</f>
        <v>6.4326908585132347E-2</v>
      </c>
      <c r="CG13" s="19">
        <f>SUM($AP13:AX13)</f>
        <v>7.6870582970004431E-2</v>
      </c>
      <c r="CH13" s="19">
        <f>SUM($AP13:AY13)</f>
        <v>9.0452907770598015E-2</v>
      </c>
      <c r="CI13" s="19">
        <f>SUM($AP13:AZ13)</f>
        <v>0.10383539109329532</v>
      </c>
      <c r="CJ13" s="19">
        <f>SUM($AP13:BA13)</f>
        <v>0.11702097327540043</v>
      </c>
      <c r="CK13" s="19">
        <f>SUM($AP13:BB13)</f>
        <v>0.13001255139201007</v>
      </c>
      <c r="CL13" s="19">
        <f>SUM($AP13:BC13)</f>
        <v>0.14281297989254554</v>
      </c>
      <c r="CM13" s="22">
        <f>SUM($AP13:BD13)</f>
        <v>0.15542507122791904</v>
      </c>
    </row>
    <row r="14" spans="1:91" ht="15" customHeight="1">
      <c r="A14" s="25" t="s">
        <v>30</v>
      </c>
      <c r="B14" s="26">
        <v>3</v>
      </c>
      <c r="C14" s="26" t="str">
        <f t="shared" si="0"/>
        <v>Worst_3</v>
      </c>
      <c r="D14" s="27">
        <v>1.0435645511329047E-2</v>
      </c>
      <c r="E14" s="27">
        <v>2.5054048105261538E-2</v>
      </c>
      <c r="F14" s="27">
        <v>4.1888525716219802E-2</v>
      </c>
      <c r="G14" s="27">
        <v>6.1832945544768994E-2</v>
      </c>
      <c r="H14" s="27">
        <v>8.50032349036388E-2</v>
      </c>
      <c r="I14" s="27">
        <v>0.1113763589112553</v>
      </c>
      <c r="J14" s="27">
        <v>0.14084105985893763</v>
      </c>
      <c r="K14" s="27">
        <v>0.17321193279928168</v>
      </c>
      <c r="L14" s="27">
        <v>0.20823760597174634</v>
      </c>
      <c r="M14" s="28">
        <v>0.24560862331420175</v>
      </c>
      <c r="N14" s="29">
        <f t="shared" si="1"/>
        <v>0.24560862331420175</v>
      </c>
      <c r="O14" s="29">
        <f t="shared" si="1"/>
        <v>0.24560862331420175</v>
      </c>
      <c r="P14" s="29">
        <f t="shared" si="1"/>
        <v>0.24560862331420175</v>
      </c>
      <c r="Q14" s="29">
        <f t="shared" si="1"/>
        <v>0.24560862331420175</v>
      </c>
      <c r="R14" s="30">
        <f t="shared" si="1"/>
        <v>0.24560862331420175</v>
      </c>
      <c r="S14" s="16"/>
      <c r="T14" s="26" t="s">
        <v>30</v>
      </c>
      <c r="U14" s="26">
        <v>3</v>
      </c>
      <c r="V14" s="31" t="str">
        <f t="shared" si="2"/>
        <v>Worst_3</v>
      </c>
      <c r="W14" s="32">
        <f t="shared" si="6"/>
        <v>0.98956435448867097</v>
      </c>
      <c r="X14" s="27">
        <f t="shared" si="3"/>
        <v>0.97494595189473843</v>
      </c>
      <c r="Y14" s="27">
        <f t="shared" si="3"/>
        <v>0.95811147428378018</v>
      </c>
      <c r="Z14" s="27">
        <f t="shared" si="3"/>
        <v>0.93816705445523096</v>
      </c>
      <c r="AA14" s="27">
        <f t="shared" si="3"/>
        <v>0.91499676509636119</v>
      </c>
      <c r="AB14" s="27">
        <f t="shared" si="3"/>
        <v>0.8886236410887447</v>
      </c>
      <c r="AC14" s="27">
        <f t="shared" si="3"/>
        <v>0.85915894014106242</v>
      </c>
      <c r="AD14" s="27">
        <f t="shared" si="3"/>
        <v>0.82678806720071829</v>
      </c>
      <c r="AE14" s="27">
        <f t="shared" si="3"/>
        <v>0.79176239402825366</v>
      </c>
      <c r="AF14" s="27">
        <f t="shared" si="3"/>
        <v>0.75439137668579825</v>
      </c>
      <c r="AG14" s="27">
        <f t="shared" si="3"/>
        <v>0.75439137668579825</v>
      </c>
      <c r="AH14" s="27">
        <f t="shared" si="3"/>
        <v>0.75439137668579825</v>
      </c>
      <c r="AI14" s="27">
        <f t="shared" si="3"/>
        <v>0.75439137668579825</v>
      </c>
      <c r="AJ14" s="27">
        <f t="shared" si="3"/>
        <v>0.75439137668579825</v>
      </c>
      <c r="AK14" s="28">
        <f t="shared" si="3"/>
        <v>0.75439137668579825</v>
      </c>
      <c r="AL14" s="19"/>
      <c r="AM14" s="26" t="s">
        <v>30</v>
      </c>
      <c r="AN14" s="26">
        <v>3</v>
      </c>
      <c r="AO14" s="31" t="str">
        <f t="shared" si="4"/>
        <v>Worst_3</v>
      </c>
      <c r="AP14" s="32">
        <f>IF(AP$2=0,D14,D14*PRODUCT(V14:$W14))</f>
        <v>1.0435645511329047E-2</v>
      </c>
      <c r="AQ14" s="27">
        <f>IF(AQ$2=0,E14,E14*PRODUCT($W14:W14))</f>
        <v>2.4792592940611244E-2</v>
      </c>
      <c r="AR14" s="27">
        <f>IF(AR$2=0,F14,F14*PRODUCT($W14:X14))</f>
        <v>4.0412866743888574E-2</v>
      </c>
      <c r="AS14" s="27">
        <f>IF(AS$2=0,G14,G14*PRODUCT($W14:Y14))</f>
        <v>5.715583320624916E-2</v>
      </c>
      <c r="AT14" s="27">
        <f>IF(AT$2=0,H14,H14*PRODUCT($W14:Z14))</f>
        <v>7.3715065554162906E-2</v>
      </c>
      <c r="AU14" s="27">
        <f>IF(AU$2=0,I14,I14*PRODUCT($W14:AA14))</f>
        <v>8.8375803839142425E-2</v>
      </c>
      <c r="AV14" s="27">
        <f>IF(AV$2=0,J14,J14*PRODUCT($W14:AB14))</f>
        <v>9.9308748469557132E-2</v>
      </c>
      <c r="AW14" s="27">
        <f>IF(AW$2=0,K14,K14*PRODUCT($W14:AC14))</f>
        <v>0.10493238538581054</v>
      </c>
      <c r="AX14" s="27">
        <f>IF(AX$2=0,L14,L14*PRODUCT($W14:AD14))</f>
        <v>0.10430019009118248</v>
      </c>
      <c r="AY14" s="27">
        <f>IF(AY$2=0,M14,M14*PRODUCT($W14:AE14))</f>
        <v>9.7401224999381378E-2</v>
      </c>
      <c r="AZ14" s="27">
        <f>IF(AZ$2=0,N14,N14*PRODUCT($W14:AF14))</f>
        <v>7.3478644218166508E-2</v>
      </c>
      <c r="BA14" s="27">
        <f>IF(BA$2=0,O14,O14*PRODUCT($W14:AG14))</f>
        <v>5.5431655568748607E-2</v>
      </c>
      <c r="BB14" s="27">
        <f>IF(BB$2=0,P14,P14*PRODUCT($W14:AH14))</f>
        <v>4.181716295648126E-2</v>
      </c>
      <c r="BC14" s="27">
        <f>IF(BC$2=0,Q14,Q14*PRODUCT($W14:AI14))</f>
        <v>3.154650713183426E-2</v>
      </c>
      <c r="BD14" s="28">
        <f>IF(BD$2=0,R14,R14*PRODUCT($W14:AJ14))</f>
        <v>2.3798412944812802E-2</v>
      </c>
      <c r="BE14" s="19"/>
      <c r="BV14" s="25" t="s">
        <v>30</v>
      </c>
      <c r="BW14" s="26">
        <v>3</v>
      </c>
      <c r="BX14" s="31" t="str">
        <f t="shared" si="5"/>
        <v>Worst_3</v>
      </c>
      <c r="BY14" s="32">
        <f>SUM($AP14:AP14)</f>
        <v>1.0435645511329047E-2</v>
      </c>
      <c r="BZ14" s="27">
        <f>SUM($AP14:AQ14)</f>
        <v>3.5228238451940293E-2</v>
      </c>
      <c r="CA14" s="27">
        <f>SUM($AP14:AR14)</f>
        <v>7.5641105195828867E-2</v>
      </c>
      <c r="CB14" s="27">
        <f>SUM($AP14:AS14)</f>
        <v>0.13279693840207801</v>
      </c>
      <c r="CC14" s="27">
        <f>SUM($AP14:AT14)</f>
        <v>0.20651200395624092</v>
      </c>
      <c r="CD14" s="27">
        <f>SUM($AP14:AU14)</f>
        <v>0.29488780779538337</v>
      </c>
      <c r="CE14" s="27">
        <f>SUM($AP14:AV14)</f>
        <v>0.39419655626494049</v>
      </c>
      <c r="CF14" s="27">
        <f>SUM($AP14:AW14)</f>
        <v>0.49912894165075106</v>
      </c>
      <c r="CG14" s="27">
        <f>SUM($AP14:AX14)</f>
        <v>0.60342913174193358</v>
      </c>
      <c r="CH14" s="27">
        <f>SUM($AP14:AY14)</f>
        <v>0.700830356741315</v>
      </c>
      <c r="CI14" s="27">
        <f>SUM($AP14:AZ14)</f>
        <v>0.77430900095948152</v>
      </c>
      <c r="CJ14" s="27">
        <f>SUM($AP14:BA14)</f>
        <v>0.82974065652823015</v>
      </c>
      <c r="CK14" s="27">
        <f>SUM($AP14:BB14)</f>
        <v>0.87155781948471145</v>
      </c>
      <c r="CL14" s="27">
        <f>SUM($AP14:BC14)</f>
        <v>0.90310432661654572</v>
      </c>
      <c r="CM14" s="28">
        <f>SUM($AP14:BD14)</f>
        <v>0.92690273956135849</v>
      </c>
    </row>
    <row r="15" spans="1:91" ht="15" customHeight="1">
      <c r="A15" s="11" t="s">
        <v>0</v>
      </c>
      <c r="B15" s="10">
        <v>4</v>
      </c>
      <c r="C15" s="10" t="str">
        <f t="shared" si="0"/>
        <v>TTC_4</v>
      </c>
      <c r="D15" s="12">
        <v>1.1599999999999997E-2</v>
      </c>
      <c r="E15" s="12">
        <v>1.1371828017564147E-2</v>
      </c>
      <c r="F15" s="12">
        <v>1.120871729967559E-2</v>
      </c>
      <c r="G15" s="12">
        <v>1.1061896302473206E-2</v>
      </c>
      <c r="H15" s="12">
        <v>1.0924291776265325E-2</v>
      </c>
      <c r="I15" s="12">
        <v>1.0793189305315214E-2</v>
      </c>
      <c r="J15" s="12">
        <v>1.0667212747235586E-2</v>
      </c>
      <c r="K15" s="12">
        <v>1.0545545075607413E-2</v>
      </c>
      <c r="L15" s="12">
        <v>1.0427647380850258E-2</v>
      </c>
      <c r="M15" s="13">
        <v>1.0313136133614191E-2</v>
      </c>
      <c r="N15" s="14">
        <f t="shared" si="1"/>
        <v>1.0313136133614191E-2</v>
      </c>
      <c r="O15" s="14">
        <f t="shared" si="1"/>
        <v>1.0313136133614191E-2</v>
      </c>
      <c r="P15" s="14">
        <f t="shared" si="1"/>
        <v>1.0313136133614191E-2</v>
      </c>
      <c r="Q15" s="14">
        <f t="shared" si="1"/>
        <v>1.0313136133614191E-2</v>
      </c>
      <c r="R15" s="15">
        <f t="shared" si="1"/>
        <v>1.0313136133614191E-2</v>
      </c>
      <c r="S15" s="16"/>
      <c r="T15" s="10" t="s">
        <v>0</v>
      </c>
      <c r="U15" s="10">
        <v>4</v>
      </c>
      <c r="V15" s="17" t="str">
        <f t="shared" si="2"/>
        <v>TTC_4</v>
      </c>
      <c r="W15" s="24">
        <f t="shared" si="6"/>
        <v>0.98840000000000006</v>
      </c>
      <c r="X15" s="19">
        <f t="shared" si="3"/>
        <v>0.9886281719824358</v>
      </c>
      <c r="Y15" s="19">
        <f t="shared" si="3"/>
        <v>0.98879128270032446</v>
      </c>
      <c r="Z15" s="19">
        <f t="shared" si="3"/>
        <v>0.98893810369752677</v>
      </c>
      <c r="AA15" s="19">
        <f t="shared" si="3"/>
        <v>0.9890757082237347</v>
      </c>
      <c r="AB15" s="19">
        <f t="shared" si="3"/>
        <v>0.98920681069468475</v>
      </c>
      <c r="AC15" s="19">
        <f t="shared" si="3"/>
        <v>0.98933278725276441</v>
      </c>
      <c r="AD15" s="19">
        <f t="shared" si="3"/>
        <v>0.98945445492439255</v>
      </c>
      <c r="AE15" s="19">
        <f t="shared" si="3"/>
        <v>0.98957235261914978</v>
      </c>
      <c r="AF15" s="19">
        <f t="shared" si="3"/>
        <v>0.98968686386638582</v>
      </c>
      <c r="AG15" s="19">
        <f t="shared" si="3"/>
        <v>0.98968686386638582</v>
      </c>
      <c r="AH15" s="19">
        <f t="shared" si="3"/>
        <v>0.98968686386638582</v>
      </c>
      <c r="AI15" s="19">
        <f t="shared" si="3"/>
        <v>0.98968686386638582</v>
      </c>
      <c r="AJ15" s="19">
        <f t="shared" si="3"/>
        <v>0.98968686386638582</v>
      </c>
      <c r="AK15" s="22">
        <f t="shared" si="3"/>
        <v>0.98968686386638582</v>
      </c>
      <c r="AL15" s="19"/>
      <c r="AM15" s="10" t="s">
        <v>0</v>
      </c>
      <c r="AN15" s="10">
        <v>4</v>
      </c>
      <c r="AO15" s="17" t="str">
        <f t="shared" si="4"/>
        <v>TTC_4</v>
      </c>
      <c r="AP15" s="24">
        <f>IF(AP$2=0,D15,D15*PRODUCT(V15:$W15))</f>
        <v>1.1599999999999997E-2</v>
      </c>
      <c r="AQ15" s="19">
        <f>IF(AQ$2=0,E15,E15*PRODUCT($W15:W15))</f>
        <v>1.1239914812560403E-2</v>
      </c>
      <c r="AR15" s="19">
        <f>IF(AR$2=0,F15,F15*PRODUCT($W15:X15))</f>
        <v>1.0952711151392926E-2</v>
      </c>
      <c r="AS15" s="19">
        <f>IF(AS$2=0,G15,G15*PRODUCT($W15:Y15))</f>
        <v>1.0688085778271692E-2</v>
      </c>
      <c r="AT15" s="19">
        <f>IF(AT$2=0,H15,H15*PRODUCT($W15:Z15))</f>
        <v>1.0438371502777308E-2</v>
      </c>
      <c r="AU15" s="19">
        <f>IF(AU$2=0,I15,I15*PRODUCT($W15:AA15))</f>
        <v>1.020043724337754E-2</v>
      </c>
      <c r="AV15" s="19">
        <f>IF(AV$2=0,J15,J15*PRODUCT($W15:AB15))</f>
        <v>9.9725689681880725E-3</v>
      </c>
      <c r="AW15" s="19">
        <f>IF(AW$2=0,K15,K15*PRODUCT($W15:AC15))</f>
        <v>9.7536580614216301E-3</v>
      </c>
      <c r="AX15" s="19">
        <f>IF(AX$2=0,L15,L15*PRODUCT($W15:AD15))</f>
        <v>9.5429058439680109E-3</v>
      </c>
      <c r="AY15" s="19">
        <f>IF(AY$2=0,M15,M15*PRODUCT($W15:AE15))</f>
        <v>9.3396931020238005E-3</v>
      </c>
      <c r="AZ15" s="19">
        <f>IF(AZ$2=0,N15,N15*PRODUCT($W15:AF15))</f>
        <v>9.2433715756164523E-3</v>
      </c>
      <c r="BA15" s="19">
        <f>IF(BA$2=0,O15,O15*PRODUCT($W15:AG15))</f>
        <v>9.1480434262235406E-3</v>
      </c>
      <c r="BB15" s="19">
        <f>IF(BB$2=0,P15,P15*PRODUCT($W15:AH15))</f>
        <v>9.0536984090126837E-3</v>
      </c>
      <c r="BC15" s="19">
        <f>IF(BC$2=0,Q15,Q15*PRODUCT($W15:AI15))</f>
        <v>8.9603263848078481E-3</v>
      </c>
      <c r="BD15" s="22">
        <f>IF(BD$2=0,R15,R15*PRODUCT($W15:AJ15))</f>
        <v>8.8679173189997098E-3</v>
      </c>
      <c r="BE15" s="19"/>
      <c r="BV15" s="11" t="s">
        <v>0</v>
      </c>
      <c r="BW15" s="10">
        <v>4</v>
      </c>
      <c r="BX15" s="17" t="str">
        <f t="shared" si="5"/>
        <v>TTC_4</v>
      </c>
      <c r="BY15" s="24">
        <f>SUM($AP15:AP15)</f>
        <v>1.1599999999999997E-2</v>
      </c>
      <c r="BZ15" s="19">
        <f>SUM($AP15:AQ15)</f>
        <v>2.28399148125604E-2</v>
      </c>
      <c r="CA15" s="19">
        <f>SUM($AP15:AR15)</f>
        <v>3.3792625963953327E-2</v>
      </c>
      <c r="CB15" s="19">
        <f>SUM($AP15:AS15)</f>
        <v>4.4480711742225017E-2</v>
      </c>
      <c r="CC15" s="19">
        <f>SUM($AP15:AT15)</f>
        <v>5.4919083245002324E-2</v>
      </c>
      <c r="CD15" s="19">
        <f>SUM($AP15:AU15)</f>
        <v>6.5119520488379865E-2</v>
      </c>
      <c r="CE15" s="19">
        <f>SUM($AP15:AV15)</f>
        <v>7.5092089456567937E-2</v>
      </c>
      <c r="CF15" s="19">
        <f>SUM($AP15:AW15)</f>
        <v>8.4845747517989567E-2</v>
      </c>
      <c r="CG15" s="19">
        <f>SUM($AP15:AX15)</f>
        <v>9.4388653361957578E-2</v>
      </c>
      <c r="CH15" s="19">
        <f>SUM($AP15:AY15)</f>
        <v>0.10372834646398138</v>
      </c>
      <c r="CI15" s="19">
        <f>SUM($AP15:AZ15)</f>
        <v>0.11297171803959784</v>
      </c>
      <c r="CJ15" s="19">
        <f>SUM($AP15:BA15)</f>
        <v>0.12211976146582137</v>
      </c>
      <c r="CK15" s="19">
        <f>SUM($AP15:BB15)</f>
        <v>0.13117345987483406</v>
      </c>
      <c r="CL15" s="19">
        <f>SUM($AP15:BC15)</f>
        <v>0.1401337862596419</v>
      </c>
      <c r="CM15" s="22">
        <f>SUM($AP15:BD15)</f>
        <v>0.14900170357864162</v>
      </c>
    </row>
    <row r="16" spans="1:91" ht="15" customHeight="1">
      <c r="A16" s="20" t="s">
        <v>28</v>
      </c>
      <c r="B16" s="21">
        <v>4</v>
      </c>
      <c r="C16" s="21" t="str">
        <f t="shared" si="0"/>
        <v>Best_4</v>
      </c>
      <c r="D16" s="19">
        <v>3.2487356630287413E-3</v>
      </c>
      <c r="E16" s="19">
        <v>1.7669578844597225E-3</v>
      </c>
      <c r="F16" s="19">
        <v>1.1394718884624692E-3</v>
      </c>
      <c r="G16" s="19">
        <v>7.8965651414109972E-4</v>
      </c>
      <c r="H16" s="19">
        <v>5.7107979084934017E-4</v>
      </c>
      <c r="I16" s="19">
        <v>4.2508037520333183E-4</v>
      </c>
      <c r="J16" s="19">
        <v>3.2310550574905295E-4</v>
      </c>
      <c r="K16" s="19">
        <v>2.4954556161265438E-4</v>
      </c>
      <c r="L16" s="19">
        <v>1.951684257338048E-4</v>
      </c>
      <c r="M16" s="22">
        <v>1.5419175862272611E-4</v>
      </c>
      <c r="N16" s="16">
        <f t="shared" si="1"/>
        <v>1.5419175862272611E-4</v>
      </c>
      <c r="O16" s="16">
        <f t="shared" si="1"/>
        <v>1.5419175862272611E-4</v>
      </c>
      <c r="P16" s="16">
        <f t="shared" si="1"/>
        <v>1.5419175862272611E-4</v>
      </c>
      <c r="Q16" s="16">
        <f t="shared" si="1"/>
        <v>1.5419175862272611E-4</v>
      </c>
      <c r="R16" s="23">
        <f t="shared" si="1"/>
        <v>1.5419175862272611E-4</v>
      </c>
      <c r="S16" s="16"/>
      <c r="T16" s="21" t="s">
        <v>28</v>
      </c>
      <c r="U16" s="21">
        <v>4</v>
      </c>
      <c r="V16" s="9" t="str">
        <f t="shared" si="2"/>
        <v>Best_4</v>
      </c>
      <c r="W16" s="24">
        <f t="shared" si="6"/>
        <v>0.99675126433697125</v>
      </c>
      <c r="X16" s="19">
        <f t="shared" si="3"/>
        <v>0.99823304211554031</v>
      </c>
      <c r="Y16" s="19">
        <f t="shared" si="3"/>
        <v>0.99886052811153758</v>
      </c>
      <c r="Z16" s="19">
        <f t="shared" si="3"/>
        <v>0.99921034348585891</v>
      </c>
      <c r="AA16" s="19">
        <f t="shared" si="3"/>
        <v>0.99942892020915064</v>
      </c>
      <c r="AB16" s="19">
        <f t="shared" si="3"/>
        <v>0.99957491962479672</v>
      </c>
      <c r="AC16" s="19">
        <f t="shared" si="3"/>
        <v>0.9996768944942509</v>
      </c>
      <c r="AD16" s="19">
        <f t="shared" si="3"/>
        <v>0.99975045443838739</v>
      </c>
      <c r="AE16" s="19">
        <f t="shared" si="3"/>
        <v>0.99980483157426625</v>
      </c>
      <c r="AF16" s="19">
        <f t="shared" si="3"/>
        <v>0.99984580824137725</v>
      </c>
      <c r="AG16" s="19">
        <f t="shared" si="3"/>
        <v>0.99984580824137725</v>
      </c>
      <c r="AH16" s="19">
        <f t="shared" si="3"/>
        <v>0.99984580824137725</v>
      </c>
      <c r="AI16" s="19">
        <f t="shared" si="3"/>
        <v>0.99984580824137725</v>
      </c>
      <c r="AJ16" s="19">
        <f t="shared" si="3"/>
        <v>0.99984580824137725</v>
      </c>
      <c r="AK16" s="22">
        <f t="shared" si="3"/>
        <v>0.99984580824137725</v>
      </c>
      <c r="AL16" s="19"/>
      <c r="AM16" s="21" t="s">
        <v>28</v>
      </c>
      <c r="AN16" s="21">
        <v>4</v>
      </c>
      <c r="AO16" s="9" t="str">
        <f t="shared" si="4"/>
        <v>Best_4</v>
      </c>
      <c r="AP16" s="24">
        <f>IF(AP$2=0,D16,D16*PRODUCT(V16:$W16))</f>
        <v>3.2487356630287413E-3</v>
      </c>
      <c r="AQ16" s="19">
        <f>IF(AQ$2=0,E16,E16*PRODUCT($W16:W16))</f>
        <v>1.7612175053654084E-3</v>
      </c>
      <c r="AR16" s="19">
        <f>IF(AR$2=0,F16,F16*PRODUCT($W16:X16))</f>
        <v>1.1337631876645706E-3</v>
      </c>
      <c r="AS16" s="19">
        <f>IF(AS$2=0,G16,G16*PRODUCT($W16:Y16))</f>
        <v>7.8480508849950272E-4</v>
      </c>
      <c r="AT16" s="19">
        <f>IF(AT$2=0,H16,H16*PRODUCT($W16:Z16))</f>
        <v>5.6712305227188669E-4</v>
      </c>
      <c r="AU16" s="19">
        <f>IF(AU$2=0,I16,I16*PRODUCT($W16:AA16))</f>
        <v>4.2189412382822846E-4</v>
      </c>
      <c r="AV16" s="19">
        <f>IF(AV$2=0,J16,J16*PRODUCT($W16:AB16))</f>
        <v>3.205473054287375E-4</v>
      </c>
      <c r="AW16" s="19">
        <f>IF(AW$2=0,K16,K16*PRODUCT($W16:AC16))</f>
        <v>2.4748978383361568E-4</v>
      </c>
      <c r="AX16" s="19">
        <f>IF(AX$2=0,L16,L16*PRODUCT($W16:AD16))</f>
        <v>1.9351230928105456E-4</v>
      </c>
      <c r="AY16" s="19">
        <f>IF(AY$2=0,M16,M16*PRODUCT($W16:AE16))</f>
        <v>1.5285351477780396E-4</v>
      </c>
      <c r="AZ16" s="19">
        <f>IF(AZ$2=0,N16,N16*PRODUCT($W16:AF16))</f>
        <v>1.5282994602554872E-4</v>
      </c>
      <c r="BA16" s="19">
        <f>IF(BA$2=0,O16,O16*PRODUCT($W16:AG16))</f>
        <v>1.5280638090740082E-4</v>
      </c>
      <c r="BB16" s="19">
        <f>IF(BB$2=0,P16,P16*PRODUCT($W16:AH16))</f>
        <v>1.5278281942279992E-4</v>
      </c>
      <c r="BC16" s="19">
        <f>IF(BC$2=0,Q16,Q16*PRODUCT($W16:AI16))</f>
        <v>1.5275926157118578E-4</v>
      </c>
      <c r="BD16" s="22">
        <f>IF(BD$2=0,R16,R16*PRODUCT($W16:AJ16))</f>
        <v>1.5273570735199822E-4</v>
      </c>
      <c r="BE16" s="19"/>
      <c r="BV16" s="20" t="s">
        <v>28</v>
      </c>
      <c r="BW16" s="21">
        <v>4</v>
      </c>
      <c r="BX16" s="9" t="str">
        <f t="shared" si="5"/>
        <v>Best_4</v>
      </c>
      <c r="BY16" s="24">
        <f>SUM($AP16:AP16)</f>
        <v>3.2487356630287413E-3</v>
      </c>
      <c r="BZ16" s="19">
        <f>SUM($AP16:AQ16)</f>
        <v>5.0099531683941495E-3</v>
      </c>
      <c r="CA16" s="19">
        <f>SUM($AP16:AR16)</f>
        <v>6.1437163560587203E-3</v>
      </c>
      <c r="CB16" s="19">
        <f>SUM($AP16:AS16)</f>
        <v>6.9285214445582227E-3</v>
      </c>
      <c r="CC16" s="19">
        <f>SUM($AP16:AT16)</f>
        <v>7.4956444968301093E-3</v>
      </c>
      <c r="CD16" s="19">
        <f>SUM($AP16:AU16)</f>
        <v>7.9175386206583372E-3</v>
      </c>
      <c r="CE16" s="19">
        <f>SUM($AP16:AV16)</f>
        <v>8.2380859260870742E-3</v>
      </c>
      <c r="CF16" s="19">
        <f>SUM($AP16:AW16)</f>
        <v>8.4855757099206904E-3</v>
      </c>
      <c r="CG16" s="19">
        <f>SUM($AP16:AX16)</f>
        <v>8.6790880192017441E-3</v>
      </c>
      <c r="CH16" s="19">
        <f>SUM($AP16:AY16)</f>
        <v>8.8319415339795475E-3</v>
      </c>
      <c r="CI16" s="19">
        <f>SUM($AP16:AZ16)</f>
        <v>8.9847714800050955E-3</v>
      </c>
      <c r="CJ16" s="19">
        <f>SUM($AP16:BA16)</f>
        <v>9.1375778609124967E-3</v>
      </c>
      <c r="CK16" s="19">
        <f>SUM($AP16:BB16)</f>
        <v>9.290360680335296E-3</v>
      </c>
      <c r="CL16" s="19">
        <f>SUM($AP16:BC16)</f>
        <v>9.4431199419064814E-3</v>
      </c>
      <c r="CM16" s="22">
        <f>SUM($AP16:BD16)</f>
        <v>9.5958556492584789E-3</v>
      </c>
    </row>
    <row r="17" spans="1:91" ht="15" customHeight="1">
      <c r="A17" s="20" t="s">
        <v>29</v>
      </c>
      <c r="B17" s="21">
        <v>4</v>
      </c>
      <c r="C17" s="21" t="str">
        <f t="shared" si="0"/>
        <v>Base_4</v>
      </c>
      <c r="D17" s="19">
        <v>1.2698038100942005E-2</v>
      </c>
      <c r="E17" s="19">
        <v>1.0086876054883698E-2</v>
      </c>
      <c r="F17" s="19">
        <v>1.0766751334031268E-2</v>
      </c>
      <c r="G17" s="19">
        <v>1.1501895777005187E-2</v>
      </c>
      <c r="H17" s="19">
        <v>1.2289155321295509E-2</v>
      </c>
      <c r="I17" s="19">
        <v>1.3129010946294054E-2</v>
      </c>
      <c r="J17" s="19">
        <v>1.4023088245516235E-2</v>
      </c>
      <c r="K17" s="19">
        <v>1.497352987882348E-2</v>
      </c>
      <c r="L17" s="19">
        <v>1.5982773669679769E-2</v>
      </c>
      <c r="M17" s="22">
        <v>1.7053457144441266E-2</v>
      </c>
      <c r="N17" s="16">
        <f t="shared" si="1"/>
        <v>1.7053457144441266E-2</v>
      </c>
      <c r="O17" s="16">
        <f t="shared" si="1"/>
        <v>1.7053457144441266E-2</v>
      </c>
      <c r="P17" s="16">
        <f t="shared" si="1"/>
        <v>1.7053457144441266E-2</v>
      </c>
      <c r="Q17" s="16">
        <f t="shared" si="1"/>
        <v>1.7053457144441266E-2</v>
      </c>
      <c r="R17" s="23">
        <f t="shared" si="1"/>
        <v>1.7053457144441266E-2</v>
      </c>
      <c r="S17" s="16"/>
      <c r="T17" s="21" t="s">
        <v>29</v>
      </c>
      <c r="U17" s="21">
        <v>4</v>
      </c>
      <c r="V17" s="9" t="str">
        <f t="shared" si="2"/>
        <v>Base_4</v>
      </c>
      <c r="W17" s="24">
        <f t="shared" si="6"/>
        <v>0.98730196189905794</v>
      </c>
      <c r="X17" s="19">
        <f t="shared" si="3"/>
        <v>0.98991312394511632</v>
      </c>
      <c r="Y17" s="19">
        <f t="shared" si="3"/>
        <v>0.98923324866596873</v>
      </c>
      <c r="Z17" s="19">
        <f t="shared" si="3"/>
        <v>0.98849810422299478</v>
      </c>
      <c r="AA17" s="19">
        <f t="shared" si="3"/>
        <v>0.98771084467870451</v>
      </c>
      <c r="AB17" s="19">
        <f t="shared" si="3"/>
        <v>0.98687098905370596</v>
      </c>
      <c r="AC17" s="19">
        <f t="shared" si="3"/>
        <v>0.98597691175448376</v>
      </c>
      <c r="AD17" s="19">
        <f t="shared" si="3"/>
        <v>0.9850264701211765</v>
      </c>
      <c r="AE17" s="19">
        <f t="shared" si="3"/>
        <v>0.98401722633032018</v>
      </c>
      <c r="AF17" s="19">
        <f t="shared" si="3"/>
        <v>0.98294654285555871</v>
      </c>
      <c r="AG17" s="19">
        <f t="shared" si="3"/>
        <v>0.98294654285555871</v>
      </c>
      <c r="AH17" s="19">
        <f t="shared" si="3"/>
        <v>0.98294654285555871</v>
      </c>
      <c r="AI17" s="19">
        <f t="shared" si="3"/>
        <v>0.98294654285555871</v>
      </c>
      <c r="AJ17" s="19">
        <f t="shared" si="3"/>
        <v>0.98294654285555871</v>
      </c>
      <c r="AK17" s="22">
        <f t="shared" si="3"/>
        <v>0.98294654285555871</v>
      </c>
      <c r="AL17" s="19"/>
      <c r="AM17" s="21" t="s">
        <v>29</v>
      </c>
      <c r="AN17" s="21">
        <v>4</v>
      </c>
      <c r="AO17" s="9" t="str">
        <f t="shared" si="4"/>
        <v>Base_4</v>
      </c>
      <c r="AP17" s="24">
        <f>IF(AP$2=0,D17,D17*PRODUCT(V17:$W17))</f>
        <v>1.2698038100942005E-2</v>
      </c>
      <c r="AQ17" s="19">
        <f>IF(AQ$2=0,E17,E17*PRODUCT($W17:W17))</f>
        <v>9.958792518419305E-3</v>
      </c>
      <c r="AR17" s="19">
        <f>IF(AR$2=0,F17,F17*PRODUCT($W17:X17))</f>
        <v>1.0522810872735339E-2</v>
      </c>
      <c r="AS17" s="19">
        <f>IF(AS$2=0,G17,G17*PRODUCT($W17:Y17))</f>
        <v>1.1120266998644695E-2</v>
      </c>
      <c r="AT17" s="19">
        <f>IF(AT$2=0,H17,H17*PRODUCT($W17:Z17))</f>
        <v>1.1744746865133611E-2</v>
      </c>
      <c r="AU17" s="19">
        <f>IF(AU$2=0,I17,I17*PRODUCT($W17:AA17))</f>
        <v>1.2393200052645494E-2</v>
      </c>
      <c r="AV17" s="19">
        <f>IF(AV$2=0,J17,J17*PRODUCT($W17:AB17))</f>
        <v>1.3063378159788672E-2</v>
      </c>
      <c r="AW17" s="19">
        <f>IF(AW$2=0,K17,K17*PRODUCT($W17:AC17))</f>
        <v>1.3753168722827433E-2</v>
      </c>
      <c r="AX17" s="19">
        <f>IF(AX$2=0,L17,L17*PRODUCT($W17:AD17))</f>
        <v>1.4460344116819906E-2</v>
      </c>
      <c r="AY17" s="19">
        <f>IF(AY$2=0,M17,M17*PRODUCT($W17:AE17))</f>
        <v>1.5182441418459938E-2</v>
      </c>
      <c r="AZ17" s="19">
        <f>IF(AZ$2=0,N17,N17*PRODUCT($W17:AF17))</f>
        <v>1.4923528304382242E-2</v>
      </c>
      <c r="BA17" s="19">
        <f>IF(BA$2=0,O17,O17*PRODUCT($W17:AG17))</f>
        <v>1.4669030553999603E-2</v>
      </c>
      <c r="BB17" s="19">
        <f>IF(BB$2=0,P17,P17*PRODUCT($W17:AH17))</f>
        <v>1.441887287009647E-2</v>
      </c>
      <c r="BC17" s="19">
        <f>IF(BC$2=0,Q17,Q17*PRODUCT($W17:AI17))</f>
        <v>1.4172981239535134E-2</v>
      </c>
      <c r="BD17" s="22">
        <f>IF(BD$2=0,R17,R17*PRODUCT($W17:AJ17))</f>
        <v>1.3931282911357751E-2</v>
      </c>
      <c r="BE17" s="19"/>
      <c r="BV17" s="20" t="s">
        <v>29</v>
      </c>
      <c r="BW17" s="21">
        <v>4</v>
      </c>
      <c r="BX17" s="9" t="str">
        <f t="shared" si="5"/>
        <v>Base_4</v>
      </c>
      <c r="BY17" s="24">
        <f>SUM($AP17:AP17)</f>
        <v>1.2698038100942005E-2</v>
      </c>
      <c r="BZ17" s="19">
        <f>SUM($AP17:AQ17)</f>
        <v>2.2656830619361308E-2</v>
      </c>
      <c r="CA17" s="19">
        <f>SUM($AP17:AR17)</f>
        <v>3.3179641492096651E-2</v>
      </c>
      <c r="CB17" s="19">
        <f>SUM($AP17:AS17)</f>
        <v>4.4299908490741349E-2</v>
      </c>
      <c r="CC17" s="19">
        <f>SUM($AP17:AT17)</f>
        <v>5.604465535587496E-2</v>
      </c>
      <c r="CD17" s="19">
        <f>SUM($AP17:AU17)</f>
        <v>6.8437855408520459E-2</v>
      </c>
      <c r="CE17" s="19">
        <f>SUM($AP17:AV17)</f>
        <v>8.1501233568309128E-2</v>
      </c>
      <c r="CF17" s="19">
        <f>SUM($AP17:AW17)</f>
        <v>9.5254402291136561E-2</v>
      </c>
      <c r="CG17" s="19">
        <f>SUM($AP17:AX17)</f>
        <v>0.10971474640795646</v>
      </c>
      <c r="CH17" s="19">
        <f>SUM($AP17:AY17)</f>
        <v>0.1248971878264164</v>
      </c>
      <c r="CI17" s="19">
        <f>SUM($AP17:AZ17)</f>
        <v>0.13982071613079863</v>
      </c>
      <c r="CJ17" s="19">
        <f>SUM($AP17:BA17)</f>
        <v>0.15448974668479823</v>
      </c>
      <c r="CK17" s="19">
        <f>SUM($AP17:BB17)</f>
        <v>0.1689086195548947</v>
      </c>
      <c r="CL17" s="19">
        <f>SUM($AP17:BC17)</f>
        <v>0.18308160079442984</v>
      </c>
      <c r="CM17" s="22">
        <f>SUM($AP17:BD17)</f>
        <v>0.19701288370578759</v>
      </c>
    </row>
    <row r="18" spans="1:91" ht="15" customHeight="1">
      <c r="A18" s="25" t="s">
        <v>30</v>
      </c>
      <c r="B18" s="26">
        <v>4</v>
      </c>
      <c r="C18" s="26" t="str">
        <f t="shared" si="0"/>
        <v>Worst_4</v>
      </c>
      <c r="D18" s="27">
        <v>2.4453082169294364E-2</v>
      </c>
      <c r="E18" s="27">
        <v>4.1888467346972817E-2</v>
      </c>
      <c r="F18" s="27">
        <v>6.1082557092419956E-2</v>
      </c>
      <c r="G18" s="27">
        <v>8.2714373904378607E-2</v>
      </c>
      <c r="H18" s="27">
        <v>0.10693587492357705</v>
      </c>
      <c r="I18" s="27">
        <v>0.13375316631278444</v>
      </c>
      <c r="J18" s="27">
        <v>0.16308900940041635</v>
      </c>
      <c r="K18" s="27">
        <v>0.19480192125801368</v>
      </c>
      <c r="L18" s="27">
        <v>0.22869542416675931</v>
      </c>
      <c r="M18" s="28">
        <v>0.26452498264021235</v>
      </c>
      <c r="N18" s="29">
        <f t="shared" si="1"/>
        <v>0.26452498264021235</v>
      </c>
      <c r="O18" s="29">
        <f t="shared" si="1"/>
        <v>0.26452498264021235</v>
      </c>
      <c r="P18" s="29">
        <f t="shared" si="1"/>
        <v>0.26452498264021235</v>
      </c>
      <c r="Q18" s="29">
        <f t="shared" si="1"/>
        <v>0.26452498264021235</v>
      </c>
      <c r="R18" s="30">
        <f t="shared" si="1"/>
        <v>0.26452498264021235</v>
      </c>
      <c r="S18" s="16"/>
      <c r="T18" s="26" t="s">
        <v>30</v>
      </c>
      <c r="U18" s="26">
        <v>4</v>
      </c>
      <c r="V18" s="31" t="str">
        <f t="shared" si="2"/>
        <v>Worst_4</v>
      </c>
      <c r="W18" s="32">
        <f t="shared" si="6"/>
        <v>0.97554691783070568</v>
      </c>
      <c r="X18" s="27">
        <f t="shared" si="3"/>
        <v>0.95811153265302718</v>
      </c>
      <c r="Y18" s="27">
        <f t="shared" si="3"/>
        <v>0.93891744290758006</v>
      </c>
      <c r="Z18" s="27">
        <f t="shared" si="3"/>
        <v>0.91728562609562136</v>
      </c>
      <c r="AA18" s="27">
        <f t="shared" si="3"/>
        <v>0.89306412507642297</v>
      </c>
      <c r="AB18" s="27">
        <f t="shared" si="3"/>
        <v>0.86624683368721556</v>
      </c>
      <c r="AC18" s="27">
        <f t="shared" si="3"/>
        <v>0.83691099059958363</v>
      </c>
      <c r="AD18" s="27">
        <f t="shared" si="3"/>
        <v>0.80519807874198635</v>
      </c>
      <c r="AE18" s="27">
        <f t="shared" si="3"/>
        <v>0.77130457583324064</v>
      </c>
      <c r="AF18" s="27">
        <f t="shared" si="3"/>
        <v>0.73547501735978771</v>
      </c>
      <c r="AG18" s="27">
        <f t="shared" si="3"/>
        <v>0.73547501735978771</v>
      </c>
      <c r="AH18" s="27">
        <f t="shared" si="3"/>
        <v>0.73547501735978771</v>
      </c>
      <c r="AI18" s="27">
        <f t="shared" si="3"/>
        <v>0.73547501735978771</v>
      </c>
      <c r="AJ18" s="27">
        <f t="shared" si="3"/>
        <v>0.73547501735978771</v>
      </c>
      <c r="AK18" s="28">
        <f t="shared" si="3"/>
        <v>0.73547501735978771</v>
      </c>
      <c r="AL18" s="19"/>
      <c r="AM18" s="26" t="s">
        <v>30</v>
      </c>
      <c r="AN18" s="26">
        <v>4</v>
      </c>
      <c r="AO18" s="31" t="str">
        <f t="shared" si="4"/>
        <v>Worst_4</v>
      </c>
      <c r="AP18" s="32">
        <f>IF(AP$2=0,D18,D18*PRODUCT(V18:$W18))</f>
        <v>2.4453082169294364E-2</v>
      </c>
      <c r="AQ18" s="27">
        <f>IF(AQ$2=0,E18,E18*PRODUCT($W18:W18))</f>
        <v>4.0864165212991486E-2</v>
      </c>
      <c r="AR18" s="27">
        <f>IF(AR$2=0,F18,F18*PRODUCT($W18:X18))</f>
        <v>5.7092812600071763E-2</v>
      </c>
      <c r="AS18" s="27">
        <f>IF(AS$2=0,G18,G18*PRODUCT($W18:Y18))</f>
        <v>7.2589302433340469E-2</v>
      </c>
      <c r="AT18" s="27">
        <f>IF(AT$2=0,H18,H18*PRODUCT($W18:Z18))</f>
        <v>8.6083447494114687E-2</v>
      </c>
      <c r="AU18" s="27">
        <f>IF(AU$2=0,I18,I18*PRODUCT($W18:AA18))</f>
        <v>9.6157450491252489E-2</v>
      </c>
      <c r="AV18" s="27">
        <f>IF(AV$2=0,J18,J18*PRODUCT($W18:AB18))</f>
        <v>0.10156526902565152</v>
      </c>
      <c r="AW18" s="27">
        <f>IF(AW$2=0,K18,K18*PRODUCT($W18:AC18))</f>
        <v>0.10152968421672885</v>
      </c>
      <c r="AX18" s="27">
        <f>IF(AX$2=0,L18,L18*PRODUCT($W18:AD18))</f>
        <v>9.5975416323664631E-2</v>
      </c>
      <c r="AY18" s="27">
        <f>IF(AY$2=0,M18,M18*PRODUCT($W18:AE18))</f>
        <v>8.562392498877143E-2</v>
      </c>
      <c r="AZ18" s="27">
        <f>IF(AZ$2=0,N18,N18*PRODUCT($W18:AF18))</f>
        <v>6.2974257717529819E-2</v>
      </c>
      <c r="BA18" s="27">
        <f>IF(BA$2=0,O18,O18*PRODUCT($W18:AG18))</f>
        <v>4.631599328801999E-2</v>
      </c>
      <c r="BB18" s="27">
        <f>IF(BB$2=0,P18,P18*PRODUCT($W18:AH18))</f>
        <v>3.4064255967542312E-2</v>
      </c>
      <c r="BC18" s="27">
        <f>IF(BC$2=0,Q18,Q18*PRODUCT($W18:AI18))</f>
        <v>2.5053409249076435E-2</v>
      </c>
      <c r="BD18" s="28">
        <f>IF(BD$2=0,R18,R18*PRODUCT($W18:AJ18))</f>
        <v>1.8426156602386359E-2</v>
      </c>
      <c r="BE18" s="19"/>
      <c r="BV18" s="25" t="s">
        <v>30</v>
      </c>
      <c r="BW18" s="26">
        <v>4</v>
      </c>
      <c r="BX18" s="31" t="str">
        <f t="shared" si="5"/>
        <v>Worst_4</v>
      </c>
      <c r="BY18" s="32">
        <f>SUM($AP18:AP18)</f>
        <v>2.4453082169294364E-2</v>
      </c>
      <c r="BZ18" s="27">
        <f>SUM($AP18:AQ18)</f>
        <v>6.5317247382285851E-2</v>
      </c>
      <c r="CA18" s="27">
        <f>SUM($AP18:AR18)</f>
        <v>0.12241005998235761</v>
      </c>
      <c r="CB18" s="27">
        <f>SUM($AP18:AS18)</f>
        <v>0.1949993624156981</v>
      </c>
      <c r="CC18" s="27">
        <f>SUM($AP18:AT18)</f>
        <v>0.28108280990981277</v>
      </c>
      <c r="CD18" s="27">
        <f>SUM($AP18:AU18)</f>
        <v>0.37724026040106529</v>
      </c>
      <c r="CE18" s="27">
        <f>SUM($AP18:AV18)</f>
        <v>0.47880552942671684</v>
      </c>
      <c r="CF18" s="27">
        <f>SUM($AP18:AW18)</f>
        <v>0.58033521364344565</v>
      </c>
      <c r="CG18" s="27">
        <f>SUM($AP18:AX18)</f>
        <v>0.67631062996711022</v>
      </c>
      <c r="CH18" s="27">
        <f>SUM($AP18:AY18)</f>
        <v>0.76193455495588169</v>
      </c>
      <c r="CI18" s="27">
        <f>SUM($AP18:AZ18)</f>
        <v>0.82490881267341154</v>
      </c>
      <c r="CJ18" s="27">
        <f>SUM($AP18:BA18)</f>
        <v>0.87122480596143148</v>
      </c>
      <c r="CK18" s="27">
        <f>SUM($AP18:BB18)</f>
        <v>0.90528906192897374</v>
      </c>
      <c r="CL18" s="27">
        <f>SUM($AP18:BC18)</f>
        <v>0.93034247117805013</v>
      </c>
      <c r="CM18" s="28">
        <f>SUM($AP18:BD18)</f>
        <v>0.94876862778043647</v>
      </c>
    </row>
    <row r="19" spans="1:91" ht="15" customHeight="1">
      <c r="A19" s="11" t="s">
        <v>0</v>
      </c>
      <c r="B19" s="10">
        <v>5</v>
      </c>
      <c r="C19" s="10" t="str">
        <f t="shared" si="0"/>
        <v>TTC_5</v>
      </c>
      <c r="D19" s="12">
        <v>1.7999999999999999E-2</v>
      </c>
      <c r="E19" s="12">
        <v>1.571403938759312E-2</v>
      </c>
      <c r="F19" s="12">
        <v>1.4814574981646136E-2</v>
      </c>
      <c r="G19" s="12">
        <v>1.4193245959695847E-2</v>
      </c>
      <c r="H19" s="12">
        <v>1.3704781868389937E-2</v>
      </c>
      <c r="I19" s="12">
        <v>1.3295835118005615E-2</v>
      </c>
      <c r="J19" s="12">
        <v>1.2940547344248023E-2</v>
      </c>
      <c r="K19" s="12">
        <v>1.2624317677129772E-2</v>
      </c>
      <c r="L19" s="12">
        <v>1.2338044129549267E-2</v>
      </c>
      <c r="M19" s="13">
        <v>1.2075641061364424E-2</v>
      </c>
      <c r="N19" s="14">
        <f t="shared" ref="N19:R34" si="7">M19</f>
        <v>1.2075641061364424E-2</v>
      </c>
      <c r="O19" s="14">
        <f t="shared" si="7"/>
        <v>1.2075641061364424E-2</v>
      </c>
      <c r="P19" s="14">
        <f t="shared" si="7"/>
        <v>1.2075641061364424E-2</v>
      </c>
      <c r="Q19" s="14">
        <f t="shared" si="7"/>
        <v>1.2075641061364424E-2</v>
      </c>
      <c r="R19" s="15">
        <f t="shared" si="7"/>
        <v>1.2075641061364424E-2</v>
      </c>
      <c r="S19" s="16"/>
      <c r="T19" s="10" t="s">
        <v>0</v>
      </c>
      <c r="U19" s="10">
        <v>5</v>
      </c>
      <c r="V19" s="17" t="str">
        <f t="shared" si="2"/>
        <v>TTC_5</v>
      </c>
      <c r="W19" s="24">
        <f t="shared" si="6"/>
        <v>0.98199999999999998</v>
      </c>
      <c r="X19" s="19">
        <f t="shared" si="6"/>
        <v>0.98428596061240692</v>
      </c>
      <c r="Y19" s="19">
        <f t="shared" si="6"/>
        <v>0.98518542501835382</v>
      </c>
      <c r="Z19" s="19">
        <f t="shared" si="6"/>
        <v>0.98580675404030416</v>
      </c>
      <c r="AA19" s="19">
        <f t="shared" si="6"/>
        <v>0.98629521813161003</v>
      </c>
      <c r="AB19" s="19">
        <f t="shared" si="6"/>
        <v>0.98670416488199442</v>
      </c>
      <c r="AC19" s="19">
        <f t="shared" si="6"/>
        <v>0.98705945265575201</v>
      </c>
      <c r="AD19" s="19">
        <f t="shared" si="6"/>
        <v>0.98737568232287021</v>
      </c>
      <c r="AE19" s="19">
        <f t="shared" si="6"/>
        <v>0.98766195587045069</v>
      </c>
      <c r="AF19" s="19">
        <f t="shared" si="6"/>
        <v>0.98792435893863562</v>
      </c>
      <c r="AG19" s="19">
        <f t="shared" si="6"/>
        <v>0.98792435893863562</v>
      </c>
      <c r="AH19" s="19">
        <f t="shared" si="6"/>
        <v>0.98792435893863562</v>
      </c>
      <c r="AI19" s="19">
        <f t="shared" si="6"/>
        <v>0.98792435893863562</v>
      </c>
      <c r="AJ19" s="19">
        <f t="shared" si="6"/>
        <v>0.98792435893863562</v>
      </c>
      <c r="AK19" s="22">
        <f t="shared" si="6"/>
        <v>0.98792435893863562</v>
      </c>
      <c r="AL19" s="19"/>
      <c r="AM19" s="10" t="s">
        <v>0</v>
      </c>
      <c r="AN19" s="10">
        <v>5</v>
      </c>
      <c r="AO19" s="17" t="str">
        <f t="shared" si="4"/>
        <v>TTC_5</v>
      </c>
      <c r="AP19" s="24">
        <f>IF(AP$2=0,D19,D19*PRODUCT(V19:$W19))</f>
        <v>1.7999999999999999E-2</v>
      </c>
      <c r="AQ19" s="19">
        <f>IF(AQ$2=0,E19,E19*PRODUCT($W19:W19))</f>
        <v>1.5431186678616444E-2</v>
      </c>
      <c r="AR19" s="19">
        <f>IF(AR$2=0,F19,F19*PRODUCT($W19:X19))</f>
        <v>1.4319306159870364E-2</v>
      </c>
      <c r="AS19" s="19">
        <f>IF(AS$2=0,G19,G19*PRODUCT($W19:Y19))</f>
        <v>1.3515511470142507E-2</v>
      </c>
      <c r="AT19" s="19">
        <f>IF(AT$2=0,H19,H19*PRODUCT($W19:Z19))</f>
        <v>1.2865144643392333E-2</v>
      </c>
      <c r="AU19" s="19">
        <f>IF(AU$2=0,I19,I19*PRODUCT($W19:AA19))</f>
        <v>1.2310199584431218E-2</v>
      </c>
      <c r="AV19" s="19">
        <f>IF(AV$2=0,J19,J19*PRODUCT($W19:AB19))</f>
        <v>1.182194898101141E-2</v>
      </c>
      <c r="AW19" s="19">
        <f>IF(AW$2=0,K19,K19*PRODUCT($W19:AC19))</f>
        <v>1.1383810593266985E-2</v>
      </c>
      <c r="AX19" s="19">
        <f>IF(AX$2=0,L19,L19*PRODUCT($W19:AD19))</f>
        <v>1.0985213271001604E-2</v>
      </c>
      <c r="AY19" s="19">
        <f>IF(AY$2=0,M19,M19*PRODUCT($W19:AE19))</f>
        <v>1.0618928447959459E-2</v>
      </c>
      <c r="AZ19" s="19">
        <f>IF(AZ$2=0,N19,N19*PRODUCT($W19:AF19))</f>
        <v>1.049069807956559E-2</v>
      </c>
      <c r="BA19" s="19">
        <f>IF(BA$2=0,O19,O19*PRODUCT($W19:AG19))</f>
        <v>1.036401617507361E-2</v>
      </c>
      <c r="BB19" s="19">
        <f>IF(BB$2=0,P19,P19*PRODUCT($W19:AH19))</f>
        <v>1.0238864035789247E-2</v>
      </c>
      <c r="BC19" s="19">
        <f>IF(BC$2=0,Q19,Q19*PRODUCT($W19:AI19))</f>
        <v>1.0115223188816944E-2</v>
      </c>
      <c r="BD19" s="22">
        <f>IF(BD$2=0,R19,R19*PRODUCT($W19:AJ19))</f>
        <v>9.9930753843332012E-3</v>
      </c>
      <c r="BE19" s="19"/>
      <c r="BV19" s="11" t="s">
        <v>0</v>
      </c>
      <c r="BW19" s="10">
        <v>5</v>
      </c>
      <c r="BX19" s="17" t="str">
        <f t="shared" si="5"/>
        <v>TTC_5</v>
      </c>
      <c r="BY19" s="24">
        <f>SUM($AP19:AP19)</f>
        <v>1.7999999999999999E-2</v>
      </c>
      <c r="BZ19" s="19">
        <f>SUM($AP19:AQ19)</f>
        <v>3.3431186678616442E-2</v>
      </c>
      <c r="CA19" s="19">
        <f>SUM($AP19:AR19)</f>
        <v>4.7750492838486806E-2</v>
      </c>
      <c r="CB19" s="19">
        <f>SUM($AP19:AS19)</f>
        <v>6.1266004308629315E-2</v>
      </c>
      <c r="CC19" s="19">
        <f>SUM($AP19:AT19)</f>
        <v>7.413114895202165E-2</v>
      </c>
      <c r="CD19" s="19">
        <f>SUM($AP19:AU19)</f>
        <v>8.6441348536452869E-2</v>
      </c>
      <c r="CE19" s="19">
        <f>SUM($AP19:AV19)</f>
        <v>9.8263297517464279E-2</v>
      </c>
      <c r="CF19" s="19">
        <f>SUM($AP19:AW19)</f>
        <v>0.10964710811073126</v>
      </c>
      <c r="CG19" s="19">
        <f>SUM($AP19:AX19)</f>
        <v>0.12063232138173287</v>
      </c>
      <c r="CH19" s="19">
        <f>SUM($AP19:AY19)</f>
        <v>0.13125124982969233</v>
      </c>
      <c r="CI19" s="19">
        <f>SUM($AP19:AZ19)</f>
        <v>0.14174194790925793</v>
      </c>
      <c r="CJ19" s="19">
        <f>SUM($AP19:BA19)</f>
        <v>0.15210596408433152</v>
      </c>
      <c r="CK19" s="19">
        <f>SUM($AP19:BB19)</f>
        <v>0.16234482812012077</v>
      </c>
      <c r="CL19" s="19">
        <f>SUM($AP19:BC19)</f>
        <v>0.17246005130893771</v>
      </c>
      <c r="CM19" s="22">
        <f>SUM($AP19:BD19)</f>
        <v>0.18245312669327091</v>
      </c>
    </row>
    <row r="20" spans="1:91" ht="15" customHeight="1">
      <c r="A20" s="20" t="s">
        <v>28</v>
      </c>
      <c r="B20" s="21">
        <v>5</v>
      </c>
      <c r="C20" s="21" t="str">
        <f t="shared" si="0"/>
        <v>Best_5</v>
      </c>
      <c r="D20" s="19">
        <v>5.5914634004588237E-3</v>
      </c>
      <c r="E20" s="19">
        <v>2.6963062716849652E-3</v>
      </c>
      <c r="F20" s="19">
        <v>1.6629266425987148E-3</v>
      </c>
      <c r="G20" s="19">
        <v>1.1177846884726902E-3</v>
      </c>
      <c r="H20" s="19">
        <v>7.8932379243801015E-4</v>
      </c>
      <c r="I20" s="19">
        <v>5.759515516219262E-4</v>
      </c>
      <c r="J20" s="19">
        <v>4.3029979492287528E-4</v>
      </c>
      <c r="K20" s="19">
        <v>3.2728617100282603E-4</v>
      </c>
      <c r="L20" s="19">
        <v>2.5245321653026705E-4</v>
      </c>
      <c r="M20" s="22">
        <v>1.9694152565078514E-4</v>
      </c>
      <c r="N20" s="16">
        <f t="shared" si="7"/>
        <v>1.9694152565078514E-4</v>
      </c>
      <c r="O20" s="16">
        <f t="shared" si="7"/>
        <v>1.9694152565078514E-4</v>
      </c>
      <c r="P20" s="16">
        <f t="shared" si="7"/>
        <v>1.9694152565078514E-4</v>
      </c>
      <c r="Q20" s="16">
        <f t="shared" si="7"/>
        <v>1.9694152565078514E-4</v>
      </c>
      <c r="R20" s="23">
        <f t="shared" si="7"/>
        <v>1.9694152565078514E-4</v>
      </c>
      <c r="S20" s="16"/>
      <c r="T20" s="21" t="s">
        <v>28</v>
      </c>
      <c r="U20" s="21">
        <v>5</v>
      </c>
      <c r="V20" s="9" t="str">
        <f t="shared" si="2"/>
        <v>Best_5</v>
      </c>
      <c r="W20" s="24">
        <f t="shared" si="6"/>
        <v>0.9944085365995412</v>
      </c>
      <c r="X20" s="19">
        <f t="shared" si="6"/>
        <v>0.99730369372831507</v>
      </c>
      <c r="Y20" s="19">
        <f t="shared" si="6"/>
        <v>0.99833707335740129</v>
      </c>
      <c r="Z20" s="19">
        <f t="shared" si="6"/>
        <v>0.99888221531152732</v>
      </c>
      <c r="AA20" s="19">
        <f t="shared" si="6"/>
        <v>0.99921067620756199</v>
      </c>
      <c r="AB20" s="19">
        <f t="shared" si="6"/>
        <v>0.99942404844837807</v>
      </c>
      <c r="AC20" s="19">
        <f t="shared" si="6"/>
        <v>0.99956970020507707</v>
      </c>
      <c r="AD20" s="19">
        <f t="shared" si="6"/>
        <v>0.99967271382899714</v>
      </c>
      <c r="AE20" s="19">
        <f t="shared" si="6"/>
        <v>0.99974754678346978</v>
      </c>
      <c r="AF20" s="19">
        <f t="shared" si="6"/>
        <v>0.99980305847434925</v>
      </c>
      <c r="AG20" s="19">
        <f t="shared" si="6"/>
        <v>0.99980305847434925</v>
      </c>
      <c r="AH20" s="19">
        <f t="shared" si="6"/>
        <v>0.99980305847434925</v>
      </c>
      <c r="AI20" s="19">
        <f t="shared" si="6"/>
        <v>0.99980305847434925</v>
      </c>
      <c r="AJ20" s="19">
        <f t="shared" si="6"/>
        <v>0.99980305847434925</v>
      </c>
      <c r="AK20" s="22">
        <f t="shared" si="6"/>
        <v>0.99980305847434925</v>
      </c>
      <c r="AL20" s="19"/>
      <c r="AM20" s="21" t="s">
        <v>28</v>
      </c>
      <c r="AN20" s="21">
        <v>5</v>
      </c>
      <c r="AO20" s="9" t="str">
        <f t="shared" si="4"/>
        <v>Best_5</v>
      </c>
      <c r="AP20" s="24">
        <f>IF(AP$2=0,D20,D20*PRODUCT(V20:$W20))</f>
        <v>5.5914634004588237E-3</v>
      </c>
      <c r="AQ20" s="19">
        <f>IF(AQ$2=0,E20,E20*PRODUCT($W20:W20))</f>
        <v>2.6812299738504112E-3</v>
      </c>
      <c r="AR20" s="19">
        <f>IF(AR$2=0,F20,F20*PRODUCT($W20:X20))</f>
        <v>1.6491697603805264E-3</v>
      </c>
      <c r="AS20" s="19">
        <f>IF(AS$2=0,G20,G20*PRODUCT($W20:Y20))</f>
        <v>1.1066941817796125E-3</v>
      </c>
      <c r="AT20" s="19">
        <f>IF(AT$2=0,H20,H20*PRODUCT($W20:Z20))</f>
        <v>7.8061868975185466E-4</v>
      </c>
      <c r="AU20" s="19">
        <f>IF(AU$2=0,I20,I20*PRODUCT($W20:AA20))</f>
        <v>5.6915003837776671E-4</v>
      </c>
      <c r="AV20" s="19">
        <f>IF(AV$2=0,J20,J20*PRODUCT($W20:AB20))</f>
        <v>4.2497340376439593E-4</v>
      </c>
      <c r="AW20" s="19">
        <f>IF(AW$2=0,K20,K20*PRODUCT($W20:AC20))</f>
        <v>3.2309582815016858E-4</v>
      </c>
      <c r="AX20" s="19">
        <f>IF(AX$2=0,L20,L20*PRODUCT($W20:AD20))</f>
        <v>2.4913941582126354E-4</v>
      </c>
      <c r="AY20" s="19">
        <f>IF(AY$2=0,M20,M20*PRODUCT($W20:AE20))</f>
        <v>1.9430732744208173E-4</v>
      </c>
      <c r="AZ20" s="19">
        <f>IF(AZ$2=0,N20,N20*PRODUCT($W20:AF20))</f>
        <v>1.9426906026057017E-4</v>
      </c>
      <c r="BA20" s="19">
        <f>IF(BA$2=0,O20,O20*PRODUCT($W20:AG20))</f>
        <v>1.942308006154557E-4</v>
      </c>
      <c r="BB20" s="19">
        <f>IF(BB$2=0,P20,P20*PRODUCT($W20:AH20))</f>
        <v>1.9419254850525414E-4</v>
      </c>
      <c r="BC20" s="19">
        <f>IF(BC$2=0,Q20,Q20*PRODUCT($W20:AI20))</f>
        <v>1.9415430392848151E-4</v>
      </c>
      <c r="BD20" s="22">
        <f>IF(BD$2=0,R20,R20*PRODUCT($W20:AJ20))</f>
        <v>1.9411606688365417E-4</v>
      </c>
      <c r="BE20" s="19"/>
      <c r="BV20" s="20" t="s">
        <v>28</v>
      </c>
      <c r="BW20" s="21">
        <v>5</v>
      </c>
      <c r="BX20" s="9" t="str">
        <f t="shared" si="5"/>
        <v>Best_5</v>
      </c>
      <c r="BY20" s="24">
        <f>SUM($AP20:AP20)</f>
        <v>5.5914634004588237E-3</v>
      </c>
      <c r="BZ20" s="19">
        <f>SUM($AP20:AQ20)</f>
        <v>8.272693374309234E-3</v>
      </c>
      <c r="CA20" s="19">
        <f>SUM($AP20:AR20)</f>
        <v>9.9218631346897606E-3</v>
      </c>
      <c r="CB20" s="19">
        <f>SUM($AP20:AS20)</f>
        <v>1.1028557316469373E-2</v>
      </c>
      <c r="CC20" s="19">
        <f>SUM($AP20:AT20)</f>
        <v>1.1809176006221228E-2</v>
      </c>
      <c r="CD20" s="19">
        <f>SUM($AP20:AU20)</f>
        <v>1.2378326044598995E-2</v>
      </c>
      <c r="CE20" s="19">
        <f>SUM($AP20:AV20)</f>
        <v>1.280329944836339E-2</v>
      </c>
      <c r="CF20" s="19">
        <f>SUM($AP20:AW20)</f>
        <v>1.3126395276513559E-2</v>
      </c>
      <c r="CG20" s="19">
        <f>SUM($AP20:AX20)</f>
        <v>1.3375534692334823E-2</v>
      </c>
      <c r="CH20" s="19">
        <f>SUM($AP20:AY20)</f>
        <v>1.3569842019776904E-2</v>
      </c>
      <c r="CI20" s="19">
        <f>SUM($AP20:AZ20)</f>
        <v>1.3764111080037474E-2</v>
      </c>
      <c r="CJ20" s="19">
        <f>SUM($AP20:BA20)</f>
        <v>1.395834188065293E-2</v>
      </c>
      <c r="CK20" s="19">
        <f>SUM($AP20:BB20)</f>
        <v>1.4152534429158184E-2</v>
      </c>
      <c r="CL20" s="19">
        <f>SUM($AP20:BC20)</f>
        <v>1.4346688733086666E-2</v>
      </c>
      <c r="CM20" s="22">
        <f>SUM($AP20:BD20)</f>
        <v>1.454080479997032E-2</v>
      </c>
    </row>
    <row r="21" spans="1:91" ht="15" customHeight="1">
      <c r="A21" s="20" t="s">
        <v>29</v>
      </c>
      <c r="B21" s="21">
        <v>5</v>
      </c>
      <c r="C21" s="21" t="str">
        <f t="shared" si="0"/>
        <v>Base_5</v>
      </c>
      <c r="D21" s="19">
        <v>2.0148333303385647E-2</v>
      </c>
      <c r="E21" s="19">
        <v>1.431027587030894E-2</v>
      </c>
      <c r="F21" s="19">
        <v>1.4512437368680232E-2</v>
      </c>
      <c r="G21" s="19">
        <v>1.4977652982010604E-2</v>
      </c>
      <c r="H21" s="19">
        <v>1.5586939939844785E-2</v>
      </c>
      <c r="I21" s="19">
        <v>1.629986082896168E-2</v>
      </c>
      <c r="J21" s="19">
        <v>1.7098876154637038E-2</v>
      </c>
      <c r="K21" s="19">
        <v>1.7975640309186431E-2</v>
      </c>
      <c r="L21" s="19">
        <v>1.8926235432570795E-2</v>
      </c>
      <c r="M21" s="22">
        <v>1.9949154495337355E-2</v>
      </c>
      <c r="N21" s="16">
        <f t="shared" si="7"/>
        <v>1.9949154495337355E-2</v>
      </c>
      <c r="O21" s="16">
        <f t="shared" si="7"/>
        <v>1.9949154495337355E-2</v>
      </c>
      <c r="P21" s="16">
        <f t="shared" si="7"/>
        <v>1.9949154495337355E-2</v>
      </c>
      <c r="Q21" s="16">
        <f t="shared" si="7"/>
        <v>1.9949154495337355E-2</v>
      </c>
      <c r="R21" s="23">
        <f t="shared" si="7"/>
        <v>1.9949154495337355E-2</v>
      </c>
      <c r="S21" s="16"/>
      <c r="T21" s="21" t="s">
        <v>29</v>
      </c>
      <c r="U21" s="21">
        <v>5</v>
      </c>
      <c r="V21" s="9" t="str">
        <f t="shared" si="2"/>
        <v>Base_5</v>
      </c>
      <c r="W21" s="24">
        <f t="shared" si="6"/>
        <v>0.97985166669661439</v>
      </c>
      <c r="X21" s="19">
        <f t="shared" si="6"/>
        <v>0.98568972412969103</v>
      </c>
      <c r="Y21" s="19">
        <f t="shared" si="6"/>
        <v>0.98548756263131976</v>
      </c>
      <c r="Z21" s="19">
        <f t="shared" si="6"/>
        <v>0.98502234701798941</v>
      </c>
      <c r="AA21" s="19">
        <f t="shared" si="6"/>
        <v>0.98441306006015517</v>
      </c>
      <c r="AB21" s="19">
        <f t="shared" si="6"/>
        <v>0.98370013917103827</v>
      </c>
      <c r="AC21" s="19">
        <f t="shared" si="6"/>
        <v>0.98290112384536299</v>
      </c>
      <c r="AD21" s="19">
        <f t="shared" si="6"/>
        <v>0.98202435969081359</v>
      </c>
      <c r="AE21" s="19">
        <f t="shared" si="6"/>
        <v>0.98107376456742923</v>
      </c>
      <c r="AF21" s="19">
        <f t="shared" si="6"/>
        <v>0.98005084550466259</v>
      </c>
      <c r="AG21" s="19">
        <f t="shared" si="6"/>
        <v>0.98005084550466259</v>
      </c>
      <c r="AH21" s="19">
        <f t="shared" si="6"/>
        <v>0.98005084550466259</v>
      </c>
      <c r="AI21" s="19">
        <f t="shared" si="6"/>
        <v>0.98005084550466259</v>
      </c>
      <c r="AJ21" s="19">
        <f t="shared" si="6"/>
        <v>0.98005084550466259</v>
      </c>
      <c r="AK21" s="22">
        <f t="shared" si="6"/>
        <v>0.98005084550466259</v>
      </c>
      <c r="AL21" s="19"/>
      <c r="AM21" s="21" t="s">
        <v>29</v>
      </c>
      <c r="AN21" s="21">
        <v>5</v>
      </c>
      <c r="AO21" s="9" t="str">
        <f t="shared" si="4"/>
        <v>Base_5</v>
      </c>
      <c r="AP21" s="24">
        <f>IF(AP$2=0,D21,D21*PRODUCT(V21:$W21))</f>
        <v>2.0148333303385647E-2</v>
      </c>
      <c r="AQ21" s="19">
        <f>IF(AQ$2=0,E21,E21*PRODUCT($W21:W21))</f>
        <v>1.4021947662410559E-2</v>
      </c>
      <c r="AR21" s="19">
        <f>IF(AR$2=0,F21,F21*PRODUCT($W21:X21))</f>
        <v>1.4016543306293908E-2</v>
      </c>
      <c r="AS21" s="19">
        <f>IF(AS$2=0,G21,G21*PRODUCT($W21:Y21))</f>
        <v>1.4255927449758113E-2</v>
      </c>
      <c r="AT21" s="19">
        <f>IF(AT$2=0,H21,H21*PRODUCT($W21:Z21))</f>
        <v>1.4613648519077697E-2</v>
      </c>
      <c r="AU21" s="19">
        <f>IF(AU$2=0,I21,I21*PRODUCT($W21:AA21))</f>
        <v>1.5043852229053817E-2</v>
      </c>
      <c r="AV21" s="19">
        <f>IF(AV$2=0,J21,J21*PRODUCT($W21:AB21))</f>
        <v>1.5524065343842049E-2</v>
      </c>
      <c r="AW21" s="19">
        <f>IF(AW$2=0,K21,K21*PRODUCT($W21:AC21))</f>
        <v>1.6041024283643603E-2</v>
      </c>
      <c r="AX21" s="19">
        <f>IF(AX$2=0,L21,L21*PRODUCT($W21:AD21))</f>
        <v>1.6585716053184756E-2</v>
      </c>
      <c r="AY21" s="19">
        <f>IF(AY$2=0,M21,M21*PRODUCT($W21:AE21))</f>
        <v>1.7151264468155489E-2</v>
      </c>
      <c r="AZ21" s="19">
        <f>IF(AZ$2=0,N21,N21*PRODUCT($W21:AF21))</f>
        <v>1.6809111243489865E-2</v>
      </c>
      <c r="BA21" s="19">
        <f>IF(BA$2=0,O21,O21*PRODUCT($W21:AG21))</f>
        <v>1.6473783686364173E-2</v>
      </c>
      <c r="BB21" s="19">
        <f>IF(BB$2=0,P21,P21*PRODUCT($W21:AH21))</f>
        <v>1.6145145630482124E-2</v>
      </c>
      <c r="BC21" s="19">
        <f>IF(BC$2=0,Q21,Q21*PRODUCT($W21:AI21))</f>
        <v>1.5823063625949915E-2</v>
      </c>
      <c r="BD21" s="22">
        <f>IF(BD$2=0,R21,R21*PRODUCT($W21:AJ21))</f>
        <v>1.5507406885086287E-2</v>
      </c>
      <c r="BE21" s="19"/>
      <c r="BV21" s="20" t="s">
        <v>29</v>
      </c>
      <c r="BW21" s="21">
        <v>5</v>
      </c>
      <c r="BX21" s="9" t="str">
        <f t="shared" si="5"/>
        <v>Base_5</v>
      </c>
      <c r="BY21" s="24">
        <f>SUM($AP21:AP21)</f>
        <v>2.0148333303385647E-2</v>
      </c>
      <c r="BZ21" s="19">
        <f>SUM($AP21:AQ21)</f>
        <v>3.4170280965796204E-2</v>
      </c>
      <c r="CA21" s="19">
        <f>SUM($AP21:AR21)</f>
        <v>4.818682427209011E-2</v>
      </c>
      <c r="CB21" s="19">
        <f>SUM($AP21:AS21)</f>
        <v>6.2442751721848225E-2</v>
      </c>
      <c r="CC21" s="19">
        <f>SUM($AP21:AT21)</f>
        <v>7.7056400240925915E-2</v>
      </c>
      <c r="CD21" s="19">
        <f>SUM($AP21:AU21)</f>
        <v>9.2100252469979729E-2</v>
      </c>
      <c r="CE21" s="19">
        <f>SUM($AP21:AV21)</f>
        <v>0.10762431781382178</v>
      </c>
      <c r="CF21" s="19">
        <f>SUM($AP21:AW21)</f>
        <v>0.12366534209746538</v>
      </c>
      <c r="CG21" s="19">
        <f>SUM($AP21:AX21)</f>
        <v>0.14025105815065014</v>
      </c>
      <c r="CH21" s="19">
        <f>SUM($AP21:AY21)</f>
        <v>0.15740232261880563</v>
      </c>
      <c r="CI21" s="19">
        <f>SUM($AP21:AZ21)</f>
        <v>0.17421143386229548</v>
      </c>
      <c r="CJ21" s="19">
        <f>SUM($AP21:BA21)</f>
        <v>0.19068521754865966</v>
      </c>
      <c r="CK21" s="19">
        <f>SUM($AP21:BB21)</f>
        <v>0.20683036317914177</v>
      </c>
      <c r="CL21" s="19">
        <f>SUM($AP21:BC21)</f>
        <v>0.2226534268050917</v>
      </c>
      <c r="CM21" s="22">
        <f>SUM($AP21:BD21)</f>
        <v>0.23816083369017799</v>
      </c>
    </row>
    <row r="22" spans="1:91" ht="15" customHeight="1">
      <c r="A22" s="25" t="s">
        <v>30</v>
      </c>
      <c r="B22" s="26">
        <v>5</v>
      </c>
      <c r="C22" s="26" t="str">
        <f t="shared" si="0"/>
        <v>Worst_5</v>
      </c>
      <c r="D22" s="27">
        <v>3.7148537915788343E-2</v>
      </c>
      <c r="E22" s="27">
        <v>5.5383733433972321E-2</v>
      </c>
      <c r="F22" s="27">
        <v>7.6301039992275388E-2</v>
      </c>
      <c r="G22" s="27">
        <v>9.9509435230174373E-2</v>
      </c>
      <c r="H22" s="27">
        <v>0.12509897236833506</v>
      </c>
      <c r="I22" s="27">
        <v>0.15305277651133423</v>
      </c>
      <c r="J22" s="27">
        <v>0.18328054370575353</v>
      </c>
      <c r="K22" s="27">
        <v>0.21563385868367677</v>
      </c>
      <c r="L22" s="27">
        <v>0.24991490454657578</v>
      </c>
      <c r="M22" s="28">
        <v>0.28588329305520299</v>
      </c>
      <c r="N22" s="29">
        <f t="shared" si="7"/>
        <v>0.28588329305520299</v>
      </c>
      <c r="O22" s="29">
        <f t="shared" si="7"/>
        <v>0.28588329305520299</v>
      </c>
      <c r="P22" s="29">
        <f t="shared" si="7"/>
        <v>0.28588329305520299</v>
      </c>
      <c r="Q22" s="29">
        <f t="shared" si="7"/>
        <v>0.28588329305520299</v>
      </c>
      <c r="R22" s="30">
        <f t="shared" si="7"/>
        <v>0.28588329305520299</v>
      </c>
      <c r="S22" s="16"/>
      <c r="T22" s="26" t="s">
        <v>30</v>
      </c>
      <c r="U22" s="26">
        <v>5</v>
      </c>
      <c r="V22" s="31" t="str">
        <f t="shared" si="2"/>
        <v>Worst_5</v>
      </c>
      <c r="W22" s="32">
        <f t="shared" si="6"/>
        <v>0.96285146208421168</v>
      </c>
      <c r="X22" s="27">
        <f t="shared" si="6"/>
        <v>0.94461626656602771</v>
      </c>
      <c r="Y22" s="27">
        <f t="shared" si="6"/>
        <v>0.92369896000772456</v>
      </c>
      <c r="Z22" s="27">
        <f t="shared" si="6"/>
        <v>0.90049056476982559</v>
      </c>
      <c r="AA22" s="27">
        <f t="shared" si="6"/>
        <v>0.87490102763166488</v>
      </c>
      <c r="AB22" s="27">
        <f t="shared" si="6"/>
        <v>0.8469472234886658</v>
      </c>
      <c r="AC22" s="27">
        <f t="shared" si="6"/>
        <v>0.81671945629424647</v>
      </c>
      <c r="AD22" s="27">
        <f t="shared" si="6"/>
        <v>0.78436614131632321</v>
      </c>
      <c r="AE22" s="27">
        <f t="shared" si="6"/>
        <v>0.75008509545342417</v>
      </c>
      <c r="AF22" s="27">
        <f t="shared" si="6"/>
        <v>0.71411670694479701</v>
      </c>
      <c r="AG22" s="27">
        <f t="shared" si="6"/>
        <v>0.71411670694479701</v>
      </c>
      <c r="AH22" s="27">
        <f t="shared" si="6"/>
        <v>0.71411670694479701</v>
      </c>
      <c r="AI22" s="27">
        <f t="shared" si="6"/>
        <v>0.71411670694479701</v>
      </c>
      <c r="AJ22" s="27">
        <f t="shared" si="6"/>
        <v>0.71411670694479701</v>
      </c>
      <c r="AK22" s="28">
        <f t="shared" si="6"/>
        <v>0.71411670694479701</v>
      </c>
      <c r="AL22" s="19"/>
      <c r="AM22" s="26" t="s">
        <v>30</v>
      </c>
      <c r="AN22" s="26">
        <v>5</v>
      </c>
      <c r="AO22" s="31" t="str">
        <f t="shared" si="4"/>
        <v>Worst_5</v>
      </c>
      <c r="AP22" s="32">
        <f>IF(AP$2=0,D22,D22*PRODUCT(V22:$W22))</f>
        <v>3.7148537915788343E-2</v>
      </c>
      <c r="AQ22" s="27">
        <f>IF(AQ$2=0,E22,E22*PRODUCT($W22:W22))</f>
        <v>5.3326308712582489E-2</v>
      </c>
      <c r="AR22" s="27">
        <f>IF(AR$2=0,F22,F22*PRODUCT($W22:X22))</f>
        <v>6.939771510138909E-2</v>
      </c>
      <c r="AS22" s="27">
        <f>IF(AS$2=0,G22,G22*PRODUCT($W22:Y22))</f>
        <v>8.3600606903644778E-2</v>
      </c>
      <c r="AT22" s="27">
        <f>IF(AT$2=0,H22,H22*PRODUCT($W22:Z22))</f>
        <v>9.4640729173033775E-2</v>
      </c>
      <c r="AU22" s="27">
        <f>IF(AU$2=0,I22,I22*PRODUCT($W22:AA22))</f>
        <v>0.10130350567498929</v>
      </c>
      <c r="AV22" s="27">
        <f>IF(AV$2=0,J22,J22*PRODUCT($W22:AB22))</f>
        <v>0.10274388308190698</v>
      </c>
      <c r="AW22" s="27">
        <f>IF(AW$2=0,K22,K22*PRODUCT($W22:AC22))</f>
        <v>9.8725528433118256E-2</v>
      </c>
      <c r="AX22" s="27">
        <f>IF(AX$2=0,L22,L22*PRODUCT($W22:AD22))</f>
        <v>8.9747737351578261E-2</v>
      </c>
      <c r="AY22" s="27">
        <f>IF(AY$2=0,M22,M22*PRODUCT($W22:AE22))</f>
        <v>7.7007081210033718E-2</v>
      </c>
      <c r="AZ22" s="27">
        <f>IF(AZ$2=0,N22,N22*PRODUCT($W22:AF22))</f>
        <v>5.4992043245139836E-2</v>
      </c>
      <c r="BA22" s="27">
        <f>IF(BA$2=0,O22,O22*PRODUCT($W22:AG22))</f>
        <v>3.9270736830385122E-2</v>
      </c>
      <c r="BB22" s="27">
        <f>IF(BB$2=0,P22,P22*PRODUCT($W22:AH22))</f>
        <v>2.8043889264610381E-2</v>
      </c>
      <c r="BC22" s="27">
        <f>IF(BC$2=0,Q22,Q22*PRODUCT($W22:AI22))</f>
        <v>2.0026609851568112E-2</v>
      </c>
      <c r="BD22" s="28">
        <f>IF(BD$2=0,R22,R22*PRODUCT($W22:AJ22))</f>
        <v>1.4301336678470051E-2</v>
      </c>
      <c r="BE22" s="19"/>
      <c r="BV22" s="25" t="s">
        <v>30</v>
      </c>
      <c r="BW22" s="26">
        <v>5</v>
      </c>
      <c r="BX22" s="31" t="str">
        <f t="shared" si="5"/>
        <v>Worst_5</v>
      </c>
      <c r="BY22" s="32">
        <f>SUM($AP22:AP22)</f>
        <v>3.7148537915788343E-2</v>
      </c>
      <c r="BZ22" s="27">
        <f>SUM($AP22:AQ22)</f>
        <v>9.0474846628370825E-2</v>
      </c>
      <c r="CA22" s="27">
        <f>SUM($AP22:AR22)</f>
        <v>0.15987256172975992</v>
      </c>
      <c r="CB22" s="27">
        <f>SUM($AP22:AS22)</f>
        <v>0.24347316863340468</v>
      </c>
      <c r="CC22" s="27">
        <f>SUM($AP22:AT22)</f>
        <v>0.33811389780643847</v>
      </c>
      <c r="CD22" s="27">
        <f>SUM($AP22:AU22)</f>
        <v>0.43941740348142777</v>
      </c>
      <c r="CE22" s="27">
        <f>SUM($AP22:AV22)</f>
        <v>0.54216128656333473</v>
      </c>
      <c r="CF22" s="27">
        <f>SUM($AP22:AW22)</f>
        <v>0.64088681499645295</v>
      </c>
      <c r="CG22" s="27">
        <f>SUM($AP22:AX22)</f>
        <v>0.73063455234803121</v>
      </c>
      <c r="CH22" s="27">
        <f>SUM($AP22:AY22)</f>
        <v>0.80764163355806495</v>
      </c>
      <c r="CI22" s="27">
        <f>SUM($AP22:AZ22)</f>
        <v>0.8626336768032048</v>
      </c>
      <c r="CJ22" s="27">
        <f>SUM($AP22:BA22)</f>
        <v>0.90190441363358986</v>
      </c>
      <c r="CK22" s="27">
        <f>SUM($AP22:BB22)</f>
        <v>0.9299483028982003</v>
      </c>
      <c r="CL22" s="27">
        <f>SUM($AP22:BC22)</f>
        <v>0.94997491274976842</v>
      </c>
      <c r="CM22" s="28">
        <f>SUM($AP22:BD22)</f>
        <v>0.96427624942823842</v>
      </c>
    </row>
    <row r="23" spans="1:91" ht="15" customHeight="1">
      <c r="A23" s="11" t="s">
        <v>0</v>
      </c>
      <c r="B23" s="10">
        <v>6</v>
      </c>
      <c r="C23" s="10" t="str">
        <f t="shared" si="0"/>
        <v>TTC_6</v>
      </c>
      <c r="D23" s="12">
        <v>2.6700000000000002E-2</v>
      </c>
      <c r="E23" s="12">
        <v>1.9790979223284332E-2</v>
      </c>
      <c r="F23" s="12">
        <v>1.7617115141789888E-2</v>
      </c>
      <c r="G23" s="12">
        <v>1.6258790776657511E-2</v>
      </c>
      <c r="H23" s="12">
        <v>1.5268816491772906E-2</v>
      </c>
      <c r="I23" s="12">
        <v>1.4489588075615506E-2</v>
      </c>
      <c r="J23" s="12">
        <v>1.3847010634022947E-2</v>
      </c>
      <c r="K23" s="12">
        <v>1.3300312843155995E-2</v>
      </c>
      <c r="L23" s="12">
        <v>1.2824661345730334E-2</v>
      </c>
      <c r="M23" s="13">
        <v>1.2403807355233944E-2</v>
      </c>
      <c r="N23" s="14">
        <f t="shared" si="7"/>
        <v>1.2403807355233944E-2</v>
      </c>
      <c r="O23" s="14">
        <f t="shared" si="7"/>
        <v>1.2403807355233944E-2</v>
      </c>
      <c r="P23" s="14">
        <f t="shared" si="7"/>
        <v>1.2403807355233944E-2</v>
      </c>
      <c r="Q23" s="14">
        <f t="shared" si="7"/>
        <v>1.2403807355233944E-2</v>
      </c>
      <c r="R23" s="15">
        <f t="shared" si="7"/>
        <v>1.2403807355233944E-2</v>
      </c>
      <c r="S23" s="16"/>
      <c r="T23" s="10" t="s">
        <v>0</v>
      </c>
      <c r="U23" s="10">
        <v>6</v>
      </c>
      <c r="V23" s="17" t="str">
        <f t="shared" si="2"/>
        <v>TTC_6</v>
      </c>
      <c r="W23" s="24">
        <f t="shared" si="6"/>
        <v>0.97330000000000005</v>
      </c>
      <c r="X23" s="19">
        <f t="shared" si="6"/>
        <v>0.98020902077671568</v>
      </c>
      <c r="Y23" s="19">
        <f t="shared" si="6"/>
        <v>0.98238288485821013</v>
      </c>
      <c r="Z23" s="19">
        <f t="shared" si="6"/>
        <v>0.98374120922334252</v>
      </c>
      <c r="AA23" s="19">
        <f t="shared" si="6"/>
        <v>0.98473118350822708</v>
      </c>
      <c r="AB23" s="19">
        <f t="shared" si="6"/>
        <v>0.98551041192438449</v>
      </c>
      <c r="AC23" s="19">
        <f t="shared" si="6"/>
        <v>0.98615298936597706</v>
      </c>
      <c r="AD23" s="19">
        <f t="shared" si="6"/>
        <v>0.98669968715684397</v>
      </c>
      <c r="AE23" s="19">
        <f t="shared" si="6"/>
        <v>0.98717533865426965</v>
      </c>
      <c r="AF23" s="19">
        <f t="shared" si="6"/>
        <v>0.98759619264476606</v>
      </c>
      <c r="AG23" s="19">
        <f t="shared" si="6"/>
        <v>0.98759619264476606</v>
      </c>
      <c r="AH23" s="19">
        <f t="shared" si="6"/>
        <v>0.98759619264476606</v>
      </c>
      <c r="AI23" s="19">
        <f t="shared" si="6"/>
        <v>0.98759619264476606</v>
      </c>
      <c r="AJ23" s="19">
        <f t="shared" si="6"/>
        <v>0.98759619264476606</v>
      </c>
      <c r="AK23" s="22">
        <f t="shared" si="6"/>
        <v>0.98759619264476606</v>
      </c>
      <c r="AL23" s="19"/>
      <c r="AM23" s="10" t="s">
        <v>0</v>
      </c>
      <c r="AN23" s="10">
        <v>6</v>
      </c>
      <c r="AO23" s="17" t="str">
        <f t="shared" si="4"/>
        <v>TTC_6</v>
      </c>
      <c r="AP23" s="24">
        <f>IF(AP$2=0,D23,D23*PRODUCT(V23:$W23))</f>
        <v>2.6700000000000002E-2</v>
      </c>
      <c r="AQ23" s="19">
        <f>IF(AQ$2=0,E23,E23*PRODUCT($W23:W23))</f>
        <v>1.9262560078022642E-2</v>
      </c>
      <c r="AR23" s="19">
        <f>IF(AR$2=0,F23,F23*PRODUCT($W23:X23))</f>
        <v>1.6807387428683929E-2</v>
      </c>
      <c r="AS23" s="19">
        <f>IF(AS$2=0,G23,G23*PRODUCT($W23:Y23))</f>
        <v>1.5238227333084196E-2</v>
      </c>
      <c r="AT23" s="19">
        <f>IF(AT$2=0,H23,H23*PRODUCT($W23:Z23))</f>
        <v>1.4077723985286006E-2</v>
      </c>
      <c r="AU23" s="19">
        <f>IF(AU$2=0,I23,I23*PRODUCT($W23:AA23))</f>
        <v>1.3155301334067337E-2</v>
      </c>
      <c r="AV23" s="19">
        <f>IF(AV$2=0,J23,J23*PRODUCT($W23:AB23))</f>
        <v>1.238973461628194E-2</v>
      </c>
      <c r="AW23" s="19">
        <f>IF(AW$2=0,K23,K23*PRODUCT($W23:AC23))</f>
        <v>1.1735784610609951E-2</v>
      </c>
      <c r="AX23" s="19">
        <f>IF(AX$2=0,L23,L23*PRODUCT($W23:AD23))</f>
        <v>1.1165576980196294E-2</v>
      </c>
      <c r="AY23" s="19">
        <f>IF(AY$2=0,M23,M23*PRODUCT($W23:AE23))</f>
        <v>1.0660671823918555E-2</v>
      </c>
      <c r="AZ23" s="19">
        <f>IF(AZ$2=0,N23,N23*PRODUCT($W23:AF23))</f>
        <v>1.0528438904337299E-2</v>
      </c>
      <c r="BA23" s="19">
        <f>IF(BA$2=0,O23,O23*PRODUCT($W23:AG23))</f>
        <v>1.0397846176416549E-2</v>
      </c>
      <c r="BB23" s="19">
        <f>IF(BB$2=0,P23,P23*PRODUCT($W23:AH23))</f>
        <v>1.0268873295534922E-2</v>
      </c>
      <c r="BC23" s="19">
        <f>IF(BC$2=0,Q23,Q23*PRODUCT($W23:AI23))</f>
        <v>1.0141500169421801E-2</v>
      </c>
      <c r="BD23" s="22">
        <f>IF(BD$2=0,R23,R23*PRODUCT($W23:AJ23))</f>
        <v>1.001570695502722E-2</v>
      </c>
      <c r="BE23" s="19"/>
      <c r="BV23" s="11" t="s">
        <v>0</v>
      </c>
      <c r="BW23" s="10">
        <v>6</v>
      </c>
      <c r="BX23" s="17" t="str">
        <f t="shared" si="5"/>
        <v>TTC_6</v>
      </c>
      <c r="BY23" s="24">
        <f>SUM($AP23:AP23)</f>
        <v>2.6700000000000002E-2</v>
      </c>
      <c r="BZ23" s="19">
        <f>SUM($AP23:AQ23)</f>
        <v>4.5962560078022643E-2</v>
      </c>
      <c r="CA23" s="19">
        <f>SUM($AP23:AR23)</f>
        <v>6.2769947506706572E-2</v>
      </c>
      <c r="CB23" s="19">
        <f>SUM($AP23:AS23)</f>
        <v>7.8008174839790764E-2</v>
      </c>
      <c r="CC23" s="19">
        <f>SUM($AP23:AT23)</f>
        <v>9.208589882507677E-2</v>
      </c>
      <c r="CD23" s="19">
        <f>SUM($AP23:AU23)</f>
        <v>0.10524120015914411</v>
      </c>
      <c r="CE23" s="19">
        <f>SUM($AP23:AV23)</f>
        <v>0.11763093477542605</v>
      </c>
      <c r="CF23" s="19">
        <f>SUM($AP23:AW23)</f>
        <v>0.129366719386036</v>
      </c>
      <c r="CG23" s="19">
        <f>SUM($AP23:AX23)</f>
        <v>0.1405322963662323</v>
      </c>
      <c r="CH23" s="19">
        <f>SUM($AP23:AY23)</f>
        <v>0.15119296819015085</v>
      </c>
      <c r="CI23" s="19">
        <f>SUM($AP23:AZ23)</f>
        <v>0.16172140709448815</v>
      </c>
      <c r="CJ23" s="19">
        <f>SUM($AP23:BA23)</f>
        <v>0.17211925327090469</v>
      </c>
      <c r="CK23" s="19">
        <f>SUM($AP23:BB23)</f>
        <v>0.1823881265664396</v>
      </c>
      <c r="CL23" s="19">
        <f>SUM($AP23:BC23)</f>
        <v>0.19252962673586141</v>
      </c>
      <c r="CM23" s="22">
        <f>SUM($AP23:BD23)</f>
        <v>0.20254533369088862</v>
      </c>
    </row>
    <row r="24" spans="1:91" ht="15" customHeight="1">
      <c r="A24" s="20" t="s">
        <v>28</v>
      </c>
      <c r="B24" s="21">
        <v>6</v>
      </c>
      <c r="C24" s="21" t="str">
        <f t="shared" si="0"/>
        <v>Best_6</v>
      </c>
      <c r="D24" s="19">
        <v>9.118585455174022E-3</v>
      </c>
      <c r="E24" s="19">
        <v>3.6493752041816632E-3</v>
      </c>
      <c r="F24" s="19">
        <v>2.1051374542921759E-3</v>
      </c>
      <c r="G24" s="19">
        <v>1.3519480765426287E-3</v>
      </c>
      <c r="H24" s="19">
        <v>9.2152365245033903E-4</v>
      </c>
      <c r="I24" s="19">
        <v>6.5309684171737292E-4</v>
      </c>
      <c r="J24" s="19">
        <v>4.7591522712063901E-4</v>
      </c>
      <c r="K24" s="19">
        <v>3.5414876932544134E-4</v>
      </c>
      <c r="L24" s="19">
        <v>2.6789236766900623E-4</v>
      </c>
      <c r="M24" s="22">
        <v>2.0532879873748366E-4</v>
      </c>
      <c r="N24" s="16">
        <f t="shared" si="7"/>
        <v>2.0532879873748366E-4</v>
      </c>
      <c r="O24" s="16">
        <f t="shared" si="7"/>
        <v>2.0532879873748366E-4</v>
      </c>
      <c r="P24" s="16">
        <f t="shared" si="7"/>
        <v>2.0532879873748366E-4</v>
      </c>
      <c r="Q24" s="16">
        <f t="shared" si="7"/>
        <v>2.0532879873748366E-4</v>
      </c>
      <c r="R24" s="23">
        <f t="shared" si="7"/>
        <v>2.0532879873748366E-4</v>
      </c>
      <c r="S24" s="16"/>
      <c r="T24" s="21" t="s">
        <v>28</v>
      </c>
      <c r="U24" s="21">
        <v>6</v>
      </c>
      <c r="V24" s="9" t="str">
        <f t="shared" si="2"/>
        <v>Best_6</v>
      </c>
      <c r="W24" s="24">
        <f t="shared" si="6"/>
        <v>0.99088141454482592</v>
      </c>
      <c r="X24" s="19">
        <f t="shared" si="6"/>
        <v>0.99635062479581837</v>
      </c>
      <c r="Y24" s="19">
        <f t="shared" si="6"/>
        <v>0.99789486254570781</v>
      </c>
      <c r="Z24" s="19">
        <f t="shared" si="6"/>
        <v>0.9986480519234574</v>
      </c>
      <c r="AA24" s="19">
        <f t="shared" si="6"/>
        <v>0.99907847634754965</v>
      </c>
      <c r="AB24" s="19">
        <f t="shared" si="6"/>
        <v>0.99934690315828267</v>
      </c>
      <c r="AC24" s="19">
        <f t="shared" si="6"/>
        <v>0.99952408477287935</v>
      </c>
      <c r="AD24" s="19">
        <f t="shared" si="6"/>
        <v>0.99964585123067451</v>
      </c>
      <c r="AE24" s="19">
        <f t="shared" si="6"/>
        <v>0.999732107632331</v>
      </c>
      <c r="AF24" s="19">
        <f t="shared" si="6"/>
        <v>0.99979467120126253</v>
      </c>
      <c r="AG24" s="19">
        <f t="shared" si="6"/>
        <v>0.99979467120126253</v>
      </c>
      <c r="AH24" s="19">
        <f t="shared" si="6"/>
        <v>0.99979467120126253</v>
      </c>
      <c r="AI24" s="19">
        <f t="shared" si="6"/>
        <v>0.99979467120126253</v>
      </c>
      <c r="AJ24" s="19">
        <f t="shared" si="6"/>
        <v>0.99979467120126253</v>
      </c>
      <c r="AK24" s="22">
        <f t="shared" si="6"/>
        <v>0.99979467120126253</v>
      </c>
      <c r="AL24" s="19"/>
      <c r="AM24" s="21" t="s">
        <v>28</v>
      </c>
      <c r="AN24" s="21">
        <v>6</v>
      </c>
      <c r="AO24" s="9" t="str">
        <f t="shared" si="4"/>
        <v>Best_6</v>
      </c>
      <c r="AP24" s="24">
        <f>IF(AP$2=0,D24,D24*PRODUCT(V24:$W24))</f>
        <v>9.118585455174022E-3</v>
      </c>
      <c r="AQ24" s="19">
        <f>IF(AQ$2=0,E24,E24*PRODUCT($W24:W24))</f>
        <v>3.6160980645243393E-3</v>
      </c>
      <c r="AR24" s="19">
        <f>IF(AR$2=0,F24,F24*PRODUCT($W24:X24))</f>
        <v>2.0783291950463014E-3</v>
      </c>
      <c r="AS24" s="19">
        <f>IF(AS$2=0,G24,G24*PRODUCT($W24:Y24))</f>
        <v>1.331921652495128E-3</v>
      </c>
      <c r="AT24" s="19">
        <f>IF(AT$2=0,H24,H24*PRODUCT($W24:Z24))</f>
        <v>9.0664571356366918E-4</v>
      </c>
      <c r="AU24" s="19">
        <f>IF(AU$2=0,I24,I24*PRODUCT($W24:AA24))</f>
        <v>6.4196050862030929E-4</v>
      </c>
      <c r="AV24" s="19">
        <f>IF(AV$2=0,J24,J24*PRODUCT($W24:AB24))</f>
        <v>4.6749460173245514E-4</v>
      </c>
      <c r="AW24" s="19">
        <f>IF(AW$2=0,K24,K24*PRODUCT($W24:AC24))</f>
        <v>3.4771706106281728E-4</v>
      </c>
      <c r="AX24" s="19">
        <f>IF(AX$2=0,L24,L24*PRODUCT($W24:AD24))</f>
        <v>2.6293401420556022E-4</v>
      </c>
      <c r="AY24" s="19">
        <f>IF(AY$2=0,M24,M24*PRODUCT($W24:AE24))</f>
        <v>2.0147443094612177E-4</v>
      </c>
      <c r="AZ24" s="19">
        <f>IF(AZ$2=0,N24,N24*PRODUCT($W24:AF24))</f>
        <v>2.0143306244323929E-4</v>
      </c>
      <c r="BA24" s="19">
        <f>IF(BA$2=0,O24,O24*PRODUCT($W24:AG24))</f>
        <v>2.013917024345018E-4</v>
      </c>
      <c r="BB24" s="19">
        <f>IF(BB$2=0,P24,P24*PRODUCT($W24:AH24))</f>
        <v>2.0135035091816523E-4</v>
      </c>
      <c r="BC24" s="19">
        <f>IF(BC$2=0,Q24,Q24*PRODUCT($W24:AI24))</f>
        <v>2.0130900789248584E-4</v>
      </c>
      <c r="BD24" s="22">
        <f>IF(BD$2=0,R24,R24*PRODUCT($W24:AJ24))</f>
        <v>2.0126767335572023E-4</v>
      </c>
      <c r="BE24" s="19"/>
      <c r="BV24" s="20" t="s">
        <v>28</v>
      </c>
      <c r="BW24" s="21">
        <v>6</v>
      </c>
      <c r="BX24" s="9" t="str">
        <f t="shared" si="5"/>
        <v>Best_6</v>
      </c>
      <c r="BY24" s="24">
        <f>SUM($AP24:AP24)</f>
        <v>9.118585455174022E-3</v>
      </c>
      <c r="BZ24" s="19">
        <f>SUM($AP24:AQ24)</f>
        <v>1.2734683519698361E-2</v>
      </c>
      <c r="CA24" s="19">
        <f>SUM($AP24:AR24)</f>
        <v>1.4813012714744663E-2</v>
      </c>
      <c r="CB24" s="19">
        <f>SUM($AP24:AS24)</f>
        <v>1.614493436723979E-2</v>
      </c>
      <c r="CC24" s="19">
        <f>SUM($AP24:AT24)</f>
        <v>1.7051580080803458E-2</v>
      </c>
      <c r="CD24" s="19">
        <f>SUM($AP24:AU24)</f>
        <v>1.7693540589423767E-2</v>
      </c>
      <c r="CE24" s="19">
        <f>SUM($AP24:AV24)</f>
        <v>1.8161035191156222E-2</v>
      </c>
      <c r="CF24" s="19">
        <f>SUM($AP24:AW24)</f>
        <v>1.8508752252219041E-2</v>
      </c>
      <c r="CG24" s="19">
        <f>SUM($AP24:AX24)</f>
        <v>1.87716862664246E-2</v>
      </c>
      <c r="CH24" s="19">
        <f>SUM($AP24:AY24)</f>
        <v>1.8973160697370723E-2</v>
      </c>
      <c r="CI24" s="19">
        <f>SUM($AP24:AZ24)</f>
        <v>1.9174593759813962E-2</v>
      </c>
      <c r="CJ24" s="19">
        <f>SUM($AP24:BA24)</f>
        <v>1.9375985462248464E-2</v>
      </c>
      <c r="CK24" s="19">
        <f>SUM($AP24:BB24)</f>
        <v>1.9577335813166629E-2</v>
      </c>
      <c r="CL24" s="19">
        <f>SUM($AP24:BC24)</f>
        <v>1.9778644821059115E-2</v>
      </c>
      <c r="CM24" s="22">
        <f>SUM($AP24:BD24)</f>
        <v>1.9979912494414834E-2</v>
      </c>
    </row>
    <row r="25" spans="1:91" ht="15" customHeight="1">
      <c r="A25" s="20" t="s">
        <v>29</v>
      </c>
      <c r="B25" s="21">
        <v>6</v>
      </c>
      <c r="C25" s="21" t="str">
        <f t="shared" si="0"/>
        <v>Base_6</v>
      </c>
      <c r="D25" s="19">
        <v>3.0428563813331672E-2</v>
      </c>
      <c r="E25" s="19">
        <v>1.8354941526125865E-2</v>
      </c>
      <c r="F25" s="19">
        <v>1.7463057462459488E-2</v>
      </c>
      <c r="G25" s="19">
        <v>1.7291452028136072E-2</v>
      </c>
      <c r="H25" s="19">
        <v>1.7453044825152138E-2</v>
      </c>
      <c r="I25" s="19">
        <v>1.7817644279395077E-2</v>
      </c>
      <c r="J25" s="19">
        <v>1.8327220315487277E-2</v>
      </c>
      <c r="K25" s="19">
        <v>1.895191623658226E-2</v>
      </c>
      <c r="L25" s="19">
        <v>1.9675101158225496E-2</v>
      </c>
      <c r="M25" s="22">
        <v>2.0487159205811994E-2</v>
      </c>
      <c r="N25" s="16">
        <f t="shared" si="7"/>
        <v>2.0487159205811994E-2</v>
      </c>
      <c r="O25" s="16">
        <f t="shared" si="7"/>
        <v>2.0487159205811994E-2</v>
      </c>
      <c r="P25" s="16">
        <f t="shared" si="7"/>
        <v>2.0487159205811994E-2</v>
      </c>
      <c r="Q25" s="16">
        <f t="shared" si="7"/>
        <v>2.0487159205811994E-2</v>
      </c>
      <c r="R25" s="23">
        <f t="shared" si="7"/>
        <v>2.0487159205811994E-2</v>
      </c>
      <c r="S25" s="16"/>
      <c r="T25" s="21" t="s">
        <v>29</v>
      </c>
      <c r="U25" s="21">
        <v>6</v>
      </c>
      <c r="V25" s="9" t="str">
        <f t="shared" si="2"/>
        <v>Base_6</v>
      </c>
      <c r="W25" s="24">
        <f t="shared" si="6"/>
        <v>0.9695714361866683</v>
      </c>
      <c r="X25" s="19">
        <f t="shared" si="6"/>
        <v>0.98164505847387418</v>
      </c>
      <c r="Y25" s="19">
        <f t="shared" si="6"/>
        <v>0.98253694253754054</v>
      </c>
      <c r="Z25" s="19">
        <f t="shared" si="6"/>
        <v>0.98270854797186391</v>
      </c>
      <c r="AA25" s="19">
        <f t="shared" si="6"/>
        <v>0.98254695517484791</v>
      </c>
      <c r="AB25" s="19">
        <f t="shared" si="6"/>
        <v>0.98218235572060497</v>
      </c>
      <c r="AC25" s="19">
        <f t="shared" si="6"/>
        <v>0.98167277968451272</v>
      </c>
      <c r="AD25" s="19">
        <f t="shared" si="6"/>
        <v>0.98104808376341779</v>
      </c>
      <c r="AE25" s="19">
        <f t="shared" si="6"/>
        <v>0.98032489884177454</v>
      </c>
      <c r="AF25" s="19">
        <f t="shared" si="6"/>
        <v>0.97951284079418799</v>
      </c>
      <c r="AG25" s="19">
        <f t="shared" si="6"/>
        <v>0.97951284079418799</v>
      </c>
      <c r="AH25" s="19">
        <f t="shared" si="6"/>
        <v>0.97951284079418799</v>
      </c>
      <c r="AI25" s="19">
        <f t="shared" si="6"/>
        <v>0.97951284079418799</v>
      </c>
      <c r="AJ25" s="19">
        <f t="shared" si="6"/>
        <v>0.97951284079418799</v>
      </c>
      <c r="AK25" s="22">
        <f t="shared" si="6"/>
        <v>0.97951284079418799</v>
      </c>
      <c r="AL25" s="19"/>
      <c r="AM25" s="21" t="s">
        <v>29</v>
      </c>
      <c r="AN25" s="21">
        <v>6</v>
      </c>
      <c r="AO25" s="9" t="str">
        <f t="shared" si="4"/>
        <v>Base_6</v>
      </c>
      <c r="AP25" s="24">
        <f>IF(AP$2=0,D25,D25*PRODUCT(V25:$W25))</f>
        <v>3.0428563813331672E-2</v>
      </c>
      <c r="AQ25" s="19">
        <f>IF(AQ$2=0,E25,E25*PRODUCT($W25:W25))</f>
        <v>1.7796427016608173E-2</v>
      </c>
      <c r="AR25" s="19">
        <f>IF(AR$2=0,F25,F25*PRODUCT($W25:X25))</f>
        <v>1.6620901676469669E-2</v>
      </c>
      <c r="AS25" s="19">
        <f>IF(AS$2=0,G25,G25*PRODUCT($W25:Y25))</f>
        <v>1.6170172388639825E-2</v>
      </c>
      <c r="AT25" s="19">
        <f>IF(AT$2=0,H25,H25*PRODUCT($W25:Z25))</f>
        <v>1.6039067812981408E-2</v>
      </c>
      <c r="AU25" s="19">
        <f>IF(AU$2=0,I25,I25*PRODUCT($W25:AA25))</f>
        <v>1.6088350449313903E-2</v>
      </c>
      <c r="AV25" s="19">
        <f>IF(AV$2=0,J25,J25*PRODUCT($W25:AB25))</f>
        <v>1.6253614772401E-2</v>
      </c>
      <c r="AW25" s="19">
        <f>IF(AW$2=0,K25,K25*PRODUCT($W25:AC25))</f>
        <v>1.649959327536089E-2</v>
      </c>
      <c r="AX25" s="19">
        <f>IF(AX$2=0,L25,L25*PRODUCT($W25:AD25))</f>
        <v>1.6804569000114639E-2</v>
      </c>
      <c r="AY25" s="19">
        <f>IF(AY$2=0,M25,M25*PRODUCT($W25:AE25))</f>
        <v>1.7153872585001388E-2</v>
      </c>
      <c r="AZ25" s="19">
        <f>IF(AZ$2=0,N25,N25*PRODUCT($W25:AF25))</f>
        <v>1.6802438466356248E-2</v>
      </c>
      <c r="BA25" s="19">
        <f>IF(BA$2=0,O25,O25*PRODUCT($W25:AG25))</f>
        <v>1.6458204234450147E-2</v>
      </c>
      <c r="BB25" s="19">
        <f>IF(BB$2=0,P25,P25*PRODUCT($W25:AH25))</f>
        <v>1.6121022384057198E-2</v>
      </c>
      <c r="BC25" s="19">
        <f>IF(BC$2=0,Q25,Q25*PRODUCT($W25:AI25))</f>
        <v>1.5790748431914556E-2</v>
      </c>
      <c r="BD25" s="22">
        <f>IF(BD$2=0,R25,R25*PRODUCT($W25:AJ25))</f>
        <v>1.5467240854810998E-2</v>
      </c>
      <c r="BE25" s="19"/>
      <c r="BV25" s="20" t="s">
        <v>29</v>
      </c>
      <c r="BW25" s="21">
        <v>6</v>
      </c>
      <c r="BX25" s="9" t="str">
        <f t="shared" si="5"/>
        <v>Base_6</v>
      </c>
      <c r="BY25" s="24">
        <f>SUM($AP25:AP25)</f>
        <v>3.0428563813331672E-2</v>
      </c>
      <c r="BZ25" s="19">
        <f>SUM($AP25:AQ25)</f>
        <v>4.8224990829939848E-2</v>
      </c>
      <c r="CA25" s="19">
        <f>SUM($AP25:AR25)</f>
        <v>6.4845892506409514E-2</v>
      </c>
      <c r="CB25" s="19">
        <f>SUM($AP25:AS25)</f>
        <v>8.1016064895049339E-2</v>
      </c>
      <c r="CC25" s="19">
        <f>SUM($AP25:AT25)</f>
        <v>9.7055132708030747E-2</v>
      </c>
      <c r="CD25" s="19">
        <f>SUM($AP25:AU25)</f>
        <v>0.11314348315734465</v>
      </c>
      <c r="CE25" s="19">
        <f>SUM($AP25:AV25)</f>
        <v>0.12939709792974566</v>
      </c>
      <c r="CF25" s="19">
        <f>SUM($AP25:AW25)</f>
        <v>0.14589669120510654</v>
      </c>
      <c r="CG25" s="19">
        <f>SUM($AP25:AX25)</f>
        <v>0.16270126020522119</v>
      </c>
      <c r="CH25" s="19">
        <f>SUM($AP25:AY25)</f>
        <v>0.17985513279022258</v>
      </c>
      <c r="CI25" s="19">
        <f>SUM($AP25:AZ25)</f>
        <v>0.19665757125657884</v>
      </c>
      <c r="CJ25" s="19">
        <f>SUM($AP25:BA25)</f>
        <v>0.213115775491029</v>
      </c>
      <c r="CK25" s="19">
        <f>SUM($AP25:BB25)</f>
        <v>0.22923679787508619</v>
      </c>
      <c r="CL25" s="19">
        <f>SUM($AP25:BC25)</f>
        <v>0.24502754630700074</v>
      </c>
      <c r="CM25" s="22">
        <f>SUM($AP25:BD25)</f>
        <v>0.26049478716181174</v>
      </c>
    </row>
    <row r="26" spans="1:91" ht="15" customHeight="1">
      <c r="A26" s="25" t="s">
        <v>30</v>
      </c>
      <c r="B26" s="26">
        <v>6</v>
      </c>
      <c r="C26" s="26" t="str">
        <f t="shared" si="0"/>
        <v>Worst_6</v>
      </c>
      <c r="D26" s="27">
        <v>5.385008674609694E-2</v>
      </c>
      <c r="E26" s="27">
        <v>6.7450019654730048E-2</v>
      </c>
      <c r="F26" s="27">
        <v>8.7475463501805253E-2</v>
      </c>
      <c r="G26" s="27">
        <v>0.10993389235205156</v>
      </c>
      <c r="H26" s="27">
        <v>0.13469492006371692</v>
      </c>
      <c r="I26" s="27">
        <v>0.1616953868479844</v>
      </c>
      <c r="J26" s="27">
        <v>0.19084306917249677</v>
      </c>
      <c r="K26" s="27">
        <v>0.22200499399610982</v>
      </c>
      <c r="L26" s="27">
        <v>0.25500736496859766</v>
      </c>
      <c r="M26" s="28">
        <v>0.28963843971866343</v>
      </c>
      <c r="N26" s="29">
        <f t="shared" si="7"/>
        <v>0.28963843971866343</v>
      </c>
      <c r="O26" s="29">
        <f t="shared" si="7"/>
        <v>0.28963843971866343</v>
      </c>
      <c r="P26" s="29">
        <f t="shared" si="7"/>
        <v>0.28963843971866343</v>
      </c>
      <c r="Q26" s="29">
        <f t="shared" si="7"/>
        <v>0.28963843971866343</v>
      </c>
      <c r="R26" s="30">
        <f t="shared" si="7"/>
        <v>0.28963843971866343</v>
      </c>
      <c r="S26" s="16"/>
      <c r="T26" s="26" t="s">
        <v>30</v>
      </c>
      <c r="U26" s="26">
        <v>6</v>
      </c>
      <c r="V26" s="31" t="str">
        <f t="shared" si="2"/>
        <v>Worst_6</v>
      </c>
      <c r="W26" s="32">
        <f t="shared" si="6"/>
        <v>0.94614991325390307</v>
      </c>
      <c r="X26" s="27">
        <f t="shared" si="6"/>
        <v>0.93254998034526992</v>
      </c>
      <c r="Y26" s="27">
        <f t="shared" si="6"/>
        <v>0.91252453649819476</v>
      </c>
      <c r="Z26" s="27">
        <f t="shared" si="6"/>
        <v>0.89006610764794847</v>
      </c>
      <c r="AA26" s="27">
        <f t="shared" si="6"/>
        <v>0.86530507993628314</v>
      </c>
      <c r="AB26" s="27">
        <f t="shared" si="6"/>
        <v>0.83830461315201554</v>
      </c>
      <c r="AC26" s="27">
        <f t="shared" si="6"/>
        <v>0.80915693082750328</v>
      </c>
      <c r="AD26" s="27">
        <f t="shared" si="6"/>
        <v>0.77799500600389015</v>
      </c>
      <c r="AE26" s="27">
        <f t="shared" si="6"/>
        <v>0.74499263503140234</v>
      </c>
      <c r="AF26" s="27">
        <f t="shared" si="6"/>
        <v>0.71036156028133657</v>
      </c>
      <c r="AG26" s="27">
        <f t="shared" si="6"/>
        <v>0.71036156028133657</v>
      </c>
      <c r="AH26" s="27">
        <f t="shared" si="6"/>
        <v>0.71036156028133657</v>
      </c>
      <c r="AI26" s="27">
        <f t="shared" si="6"/>
        <v>0.71036156028133657</v>
      </c>
      <c r="AJ26" s="27">
        <f t="shared" si="6"/>
        <v>0.71036156028133657</v>
      </c>
      <c r="AK26" s="28">
        <f t="shared" si="6"/>
        <v>0.71036156028133657</v>
      </c>
      <c r="AL26" s="19"/>
      <c r="AM26" s="26" t="s">
        <v>30</v>
      </c>
      <c r="AN26" s="26">
        <v>6</v>
      </c>
      <c r="AO26" s="31" t="str">
        <f t="shared" si="4"/>
        <v>Worst_6</v>
      </c>
      <c r="AP26" s="32">
        <f>IF(AP$2=0,D26,D26*PRODUCT(V26:$W26))</f>
        <v>5.385008674609694E-2</v>
      </c>
      <c r="AQ26" s="27">
        <f>IF(AQ$2=0,E26,E26*PRODUCT($W26:W26))</f>
        <v>6.3817830245296886E-2</v>
      </c>
      <c r="AR26" s="27">
        <f>IF(AR$2=0,F26,F26*PRODUCT($W26:X26))</f>
        <v>7.7182407923691132E-2</v>
      </c>
      <c r="AS26" s="27">
        <f>IF(AS$2=0,G26,G26*PRODUCT($W26:Y26))</f>
        <v>8.851323770807433E-2</v>
      </c>
      <c r="AT26" s="27">
        <f>IF(AT$2=0,H26,H26*PRODUCT($W26:Z26))</f>
        <v>9.6527287647220433E-2</v>
      </c>
      <c r="AU26" s="27">
        <f>IF(AU$2=0,I26,I26*PRODUCT($W26:AA26))</f>
        <v>0.10026878885350564</v>
      </c>
      <c r="AV26" s="27">
        <f>IF(AV$2=0,J26,J26*PRODUCT($W26:AB26))</f>
        <v>9.9207929949336027E-2</v>
      </c>
      <c r="AW26" s="27">
        <f>IF(AW$2=0,K26,K26*PRODUCT($W26:AC26))</f>
        <v>9.3382500302468571E-2</v>
      </c>
      <c r="AX26" s="27">
        <f>IF(AX$2=0,L26,L26*PRODUCT($W26:AD26))</f>
        <v>8.3451142494661706E-2</v>
      </c>
      <c r="AY26" s="27">
        <f>IF(AY$2=0,M26,M26*PRODUCT($W26:AE26))</f>
        <v>7.061350059917236E-2</v>
      </c>
      <c r="AZ26" s="27">
        <f>IF(AZ$2=0,N26,N26*PRODUCT($W26:AF26))</f>
        <v>5.0161116462555173E-2</v>
      </c>
      <c r="BA26" s="27">
        <f>IF(BA$2=0,O26,O26*PRODUCT($W26:AG26))</f>
        <v>3.563252895579453E-2</v>
      </c>
      <c r="BB26" s="27">
        <f>IF(BB$2=0,P26,P26*PRODUCT($W26:AH26))</f>
        <v>2.5311978865808105E-2</v>
      </c>
      <c r="BC26" s="27">
        <f>IF(BC$2=0,Q26,Q26*PRODUCT($W26:AI26))</f>
        <v>1.7980656800923662E-2</v>
      </c>
      <c r="BD26" s="28">
        <f>IF(BD$2=0,R26,R26*PRODUCT($W26:AJ26))</f>
        <v>1.2772767419987358E-2</v>
      </c>
      <c r="BE26" s="19"/>
      <c r="BV26" s="25" t="s">
        <v>30</v>
      </c>
      <c r="BW26" s="26">
        <v>6</v>
      </c>
      <c r="BX26" s="31" t="str">
        <f t="shared" si="5"/>
        <v>Worst_6</v>
      </c>
      <c r="BY26" s="32">
        <f>SUM($AP26:AP26)</f>
        <v>5.385008674609694E-2</v>
      </c>
      <c r="BZ26" s="27">
        <f>SUM($AP26:AQ26)</f>
        <v>0.11766791699139383</v>
      </c>
      <c r="CA26" s="27">
        <f>SUM($AP26:AR26)</f>
        <v>0.19485032491508497</v>
      </c>
      <c r="CB26" s="27">
        <f>SUM($AP26:AS26)</f>
        <v>0.28336356262315932</v>
      </c>
      <c r="CC26" s="27">
        <f>SUM($AP26:AT26)</f>
        <v>0.37989085027037972</v>
      </c>
      <c r="CD26" s="27">
        <f>SUM($AP26:AU26)</f>
        <v>0.48015963912388537</v>
      </c>
      <c r="CE26" s="27">
        <f>SUM($AP26:AV26)</f>
        <v>0.5793675690732214</v>
      </c>
      <c r="CF26" s="27">
        <f>SUM($AP26:AW26)</f>
        <v>0.67275006937568993</v>
      </c>
      <c r="CG26" s="27">
        <f>SUM($AP26:AX26)</f>
        <v>0.75620121187035161</v>
      </c>
      <c r="CH26" s="27">
        <f>SUM($AP26:AY26)</f>
        <v>0.82681471246952398</v>
      </c>
      <c r="CI26" s="27">
        <f>SUM($AP26:AZ26)</f>
        <v>0.87697582893207915</v>
      </c>
      <c r="CJ26" s="27">
        <f>SUM($AP26:BA26)</f>
        <v>0.91260835788787364</v>
      </c>
      <c r="CK26" s="27">
        <f>SUM($AP26:BB26)</f>
        <v>0.93792033675368169</v>
      </c>
      <c r="CL26" s="27">
        <f>SUM($AP26:BC26)</f>
        <v>0.95590099355460534</v>
      </c>
      <c r="CM26" s="28">
        <f>SUM($AP26:BD26)</f>
        <v>0.96867376097459268</v>
      </c>
    </row>
    <row r="27" spans="1:91" ht="15" customHeight="1">
      <c r="A27" s="11" t="s">
        <v>0</v>
      </c>
      <c r="B27" s="10">
        <v>7</v>
      </c>
      <c r="C27" s="10" t="str">
        <f t="shared" si="0"/>
        <v>TTC_7</v>
      </c>
      <c r="D27" s="12">
        <v>4.1399999999999999E-2</v>
      </c>
      <c r="E27" s="12">
        <v>2.3403276086670515E-2</v>
      </c>
      <c r="F27" s="12">
        <v>1.9173435169604392E-2</v>
      </c>
      <c r="G27" s="12">
        <v>1.6781776372987178E-2</v>
      </c>
      <c r="H27" s="12">
        <v>1.5160055759727033E-2</v>
      </c>
      <c r="I27" s="12">
        <v>1.3955058338653244E-2</v>
      </c>
      <c r="J27" s="12">
        <v>1.3008215416357636E-2</v>
      </c>
      <c r="K27" s="12">
        <v>1.2235495186677475E-2</v>
      </c>
      <c r="L27" s="12">
        <v>1.1587347365323386E-2</v>
      </c>
      <c r="M27" s="13">
        <v>1.1032272291658362E-2</v>
      </c>
      <c r="N27" s="14">
        <f t="shared" si="7"/>
        <v>1.1032272291658362E-2</v>
      </c>
      <c r="O27" s="14">
        <f t="shared" si="7"/>
        <v>1.1032272291658362E-2</v>
      </c>
      <c r="P27" s="14">
        <f t="shared" si="7"/>
        <v>1.1032272291658362E-2</v>
      </c>
      <c r="Q27" s="14">
        <f t="shared" si="7"/>
        <v>1.1032272291658362E-2</v>
      </c>
      <c r="R27" s="15">
        <f t="shared" si="7"/>
        <v>1.1032272291658362E-2</v>
      </c>
      <c r="S27" s="16"/>
      <c r="T27" s="10" t="s">
        <v>0</v>
      </c>
      <c r="U27" s="10">
        <v>7</v>
      </c>
      <c r="V27" s="17" t="str">
        <f t="shared" si="2"/>
        <v>TTC_7</v>
      </c>
      <c r="W27" s="24">
        <f t="shared" si="6"/>
        <v>0.95860000000000001</v>
      </c>
      <c r="X27" s="19">
        <f t="shared" si="6"/>
        <v>0.97659672391332952</v>
      </c>
      <c r="Y27" s="19">
        <f t="shared" si="6"/>
        <v>0.98082656483039565</v>
      </c>
      <c r="Z27" s="19">
        <f t="shared" si="6"/>
        <v>0.98321822362701283</v>
      </c>
      <c r="AA27" s="19">
        <f t="shared" si="6"/>
        <v>0.98483994424027299</v>
      </c>
      <c r="AB27" s="19">
        <f t="shared" si="6"/>
        <v>0.98604494166134671</v>
      </c>
      <c r="AC27" s="19">
        <f t="shared" si="6"/>
        <v>0.98699178458364234</v>
      </c>
      <c r="AD27" s="19">
        <f t="shared" si="6"/>
        <v>0.98776450481332256</v>
      </c>
      <c r="AE27" s="19">
        <f t="shared" si="6"/>
        <v>0.98841265263467659</v>
      </c>
      <c r="AF27" s="19">
        <f t="shared" si="6"/>
        <v>0.98896772770834163</v>
      </c>
      <c r="AG27" s="19">
        <f t="shared" si="6"/>
        <v>0.98896772770834163</v>
      </c>
      <c r="AH27" s="19">
        <f t="shared" si="6"/>
        <v>0.98896772770834163</v>
      </c>
      <c r="AI27" s="19">
        <f t="shared" si="6"/>
        <v>0.98896772770834163</v>
      </c>
      <c r="AJ27" s="19">
        <f t="shared" si="6"/>
        <v>0.98896772770834163</v>
      </c>
      <c r="AK27" s="22">
        <f t="shared" si="6"/>
        <v>0.98896772770834163</v>
      </c>
      <c r="AL27" s="19"/>
      <c r="AM27" s="10" t="s">
        <v>0</v>
      </c>
      <c r="AN27" s="10">
        <v>7</v>
      </c>
      <c r="AO27" s="17" t="str">
        <f t="shared" si="4"/>
        <v>TTC_7</v>
      </c>
      <c r="AP27" s="24">
        <f>IF(AP$2=0,D27,D27*PRODUCT(V27:$W27))</f>
        <v>4.1399999999999999E-2</v>
      </c>
      <c r="AQ27" s="19">
        <f>IF(AQ$2=0,E27,E27*PRODUCT($W27:W27))</f>
        <v>2.2434380456682355E-2</v>
      </c>
      <c r="AR27" s="19">
        <f>IF(AR$2=0,F27,F27*PRODUCT($W27:X27))</f>
        <v>1.794951081432633E-2</v>
      </c>
      <c r="AS27" s="19">
        <f>IF(AS$2=0,G27,G27*PRODUCT($W27:Y27))</f>
        <v>1.5409297398764413E-2</v>
      </c>
      <c r="AT27" s="19">
        <f>IF(AT$2=0,H27,H27*PRODUCT($W27:Z27))</f>
        <v>1.3686601600027605E-2</v>
      </c>
      <c r="AU27" s="19">
        <f>IF(AU$2=0,I27,I27*PRODUCT($W27:AA27))</f>
        <v>1.2407724396860541E-2</v>
      </c>
      <c r="AV27" s="19">
        <f>IF(AV$2=0,J27,J27*PRODUCT($W27:AB27))</f>
        <v>1.1404464867426356E-2</v>
      </c>
      <c r="AW27" s="19">
        <f>IF(AW$2=0,K27,K27*PRODUCT($W27:AC27))</f>
        <v>1.0587472119404086E-2</v>
      </c>
      <c r="AX27" s="19">
        <f>IF(AX$2=0,L27,L27*PRODUCT($W27:AD27))</f>
        <v>9.9039438939706737E-3</v>
      </c>
      <c r="AY27" s="19">
        <f>IF(AY$2=0,M27,M27*PRODUCT($W27:AE27))</f>
        <v>9.3202468168346354E-3</v>
      </c>
      <c r="AZ27" s="19">
        <f>IF(AZ$2=0,N27,N27*PRODUCT($W27:AF27))</f>
        <v>9.2174233161258536E-3</v>
      </c>
      <c r="BA27" s="19">
        <f>IF(BA$2=0,O27,O27*PRODUCT($W27:AG27))</f>
        <v>9.1157341922748717E-3</v>
      </c>
      <c r="BB27" s="19">
        <f>IF(BB$2=0,P27,P27*PRODUCT($W27:AH27))</f>
        <v>9.0151669305273165E-3</v>
      </c>
      <c r="BC27" s="19">
        <f>IF(BC$2=0,Q27,Q27*PRODUCT($W27:AI27))</f>
        <v>8.915709154194984E-3</v>
      </c>
      <c r="BD27" s="22">
        <f>IF(BD$2=0,R27,R27*PRODUCT($W27:AJ27))</f>
        <v>8.8173486231326748E-3</v>
      </c>
      <c r="BE27" s="19"/>
      <c r="BV27" s="11" t="s">
        <v>0</v>
      </c>
      <c r="BW27" s="10">
        <v>7</v>
      </c>
      <c r="BX27" s="17" t="str">
        <f t="shared" si="5"/>
        <v>TTC_7</v>
      </c>
      <c r="BY27" s="24">
        <f>SUM($AP27:AP27)</f>
        <v>4.1399999999999999E-2</v>
      </c>
      <c r="BZ27" s="19">
        <f>SUM($AP27:AQ27)</f>
        <v>6.3834380456682355E-2</v>
      </c>
      <c r="CA27" s="19">
        <f>SUM($AP27:AR27)</f>
        <v>8.1783891271008685E-2</v>
      </c>
      <c r="CB27" s="19">
        <f>SUM($AP27:AS27)</f>
        <v>9.7193188669773098E-2</v>
      </c>
      <c r="CC27" s="19">
        <f>SUM($AP27:AT27)</f>
        <v>0.1108797902698007</v>
      </c>
      <c r="CD27" s="19">
        <f>SUM($AP27:AU27)</f>
        <v>0.12328751466666124</v>
      </c>
      <c r="CE27" s="19">
        <f>SUM($AP27:AV27)</f>
        <v>0.1346919795340876</v>
      </c>
      <c r="CF27" s="19">
        <f>SUM($AP27:AW27)</f>
        <v>0.14527945165349168</v>
      </c>
      <c r="CG27" s="19">
        <f>SUM($AP27:AX27)</f>
        <v>0.15518339554746235</v>
      </c>
      <c r="CH27" s="19">
        <f>SUM($AP27:AY27)</f>
        <v>0.16450364236429699</v>
      </c>
      <c r="CI27" s="19">
        <f>SUM($AP27:AZ27)</f>
        <v>0.17372106568042284</v>
      </c>
      <c r="CJ27" s="19">
        <f>SUM($AP27:BA27)</f>
        <v>0.18283679987269771</v>
      </c>
      <c r="CK27" s="19">
        <f>SUM($AP27:BB27)</f>
        <v>0.19185196680322503</v>
      </c>
      <c r="CL27" s="19">
        <f>SUM($AP27:BC27)</f>
        <v>0.20076767595742001</v>
      </c>
      <c r="CM27" s="22">
        <f>SUM($AP27:BD27)</f>
        <v>0.2095850245805527</v>
      </c>
    </row>
    <row r="28" spans="1:91" ht="15" customHeight="1">
      <c r="A28" s="20" t="s">
        <v>28</v>
      </c>
      <c r="B28" s="21">
        <v>7</v>
      </c>
      <c r="C28" s="21" t="str">
        <f t="shared" si="0"/>
        <v>Best_7</v>
      </c>
      <c r="D28" s="19">
        <v>1.5747650958089509E-2</v>
      </c>
      <c r="E28" s="19">
        <v>4.5505184134770017E-3</v>
      </c>
      <c r="F28" s="19">
        <v>2.3628920354221228E-3</v>
      </c>
      <c r="G28" s="19">
        <v>1.4133306792362525E-3</v>
      </c>
      <c r="H28" s="19">
        <v>9.1212096906303694E-4</v>
      </c>
      <c r="I28" s="19">
        <v>6.1815353504806952E-4</v>
      </c>
      <c r="J28" s="19">
        <v>4.3364981174442204E-4</v>
      </c>
      <c r="K28" s="19">
        <v>3.1218098855083652E-4</v>
      </c>
      <c r="L28" s="19">
        <v>2.2930278760672631E-4</v>
      </c>
      <c r="M28" s="22">
        <v>1.7116089431883208E-4</v>
      </c>
      <c r="N28" s="16">
        <f t="shared" si="7"/>
        <v>1.7116089431883208E-4</v>
      </c>
      <c r="O28" s="16">
        <f t="shared" si="7"/>
        <v>1.7116089431883208E-4</v>
      </c>
      <c r="P28" s="16">
        <f t="shared" si="7"/>
        <v>1.7116089431883208E-4</v>
      </c>
      <c r="Q28" s="16">
        <f t="shared" si="7"/>
        <v>1.7116089431883208E-4</v>
      </c>
      <c r="R28" s="23">
        <f t="shared" si="7"/>
        <v>1.7116089431883208E-4</v>
      </c>
      <c r="S28" s="16"/>
      <c r="T28" s="21" t="s">
        <v>28</v>
      </c>
      <c r="U28" s="21">
        <v>7</v>
      </c>
      <c r="V28" s="9" t="str">
        <f t="shared" si="2"/>
        <v>Best_7</v>
      </c>
      <c r="W28" s="24">
        <f t="shared" si="6"/>
        <v>0.9842523490419105</v>
      </c>
      <c r="X28" s="19">
        <f t="shared" si="6"/>
        <v>0.99544948158652302</v>
      </c>
      <c r="Y28" s="19">
        <f t="shared" si="6"/>
        <v>0.99763710796457783</v>
      </c>
      <c r="Z28" s="19">
        <f t="shared" si="6"/>
        <v>0.99858666932076379</v>
      </c>
      <c r="AA28" s="19">
        <f t="shared" si="6"/>
        <v>0.99908787903093699</v>
      </c>
      <c r="AB28" s="19">
        <f t="shared" si="6"/>
        <v>0.99938184646495198</v>
      </c>
      <c r="AC28" s="19">
        <f t="shared" si="6"/>
        <v>0.99956635018825557</v>
      </c>
      <c r="AD28" s="19">
        <f t="shared" si="6"/>
        <v>0.99968781901144921</v>
      </c>
      <c r="AE28" s="19">
        <f t="shared" si="6"/>
        <v>0.99977069721239331</v>
      </c>
      <c r="AF28" s="19">
        <f t="shared" si="6"/>
        <v>0.99982883910568121</v>
      </c>
      <c r="AG28" s="19">
        <f t="shared" si="6"/>
        <v>0.99982883910568121</v>
      </c>
      <c r="AH28" s="19">
        <f t="shared" si="6"/>
        <v>0.99982883910568121</v>
      </c>
      <c r="AI28" s="19">
        <f t="shared" si="6"/>
        <v>0.99982883910568121</v>
      </c>
      <c r="AJ28" s="19">
        <f t="shared" si="6"/>
        <v>0.99982883910568121</v>
      </c>
      <c r="AK28" s="22">
        <f t="shared" si="6"/>
        <v>0.99982883910568121</v>
      </c>
      <c r="AL28" s="19"/>
      <c r="AM28" s="21" t="s">
        <v>28</v>
      </c>
      <c r="AN28" s="21">
        <v>7</v>
      </c>
      <c r="AO28" s="9" t="str">
        <f t="shared" si="4"/>
        <v>Best_7</v>
      </c>
      <c r="AP28" s="24">
        <f>IF(AP$2=0,D28,D28*PRODUCT(V28:$W28))</f>
        <v>1.5747650958089509E-2</v>
      </c>
      <c r="AQ28" s="19">
        <f>IF(AQ$2=0,E28,E28*PRODUCT($W28:W28))</f>
        <v>4.478858437823207E-3</v>
      </c>
      <c r="AR28" s="19">
        <f>IF(AR$2=0,F28,F28*PRODUCT($W28:X28))</f>
        <v>2.31509897746613E-3</v>
      </c>
      <c r="AS28" s="19">
        <f>IF(AS$2=0,G28,G28*PRODUCT($W28:Y28))</f>
        <v>1.3814719325628273E-3</v>
      </c>
      <c r="AT28" s="19">
        <f>IF(AT$2=0,H28,H28*PRODUCT($W28:Z28))</f>
        <v>8.9030022587140861E-4</v>
      </c>
      <c r="AU28" s="19">
        <f>IF(AU$2=0,I28,I28*PRODUCT($W28:AA28))</f>
        <v>6.0281505615583642E-4</v>
      </c>
      <c r="AV28" s="19">
        <f>IF(AV$2=0,J28,J28*PRODUCT($W28:AB28))</f>
        <v>4.2262808331243999E-4</v>
      </c>
      <c r="AW28" s="19">
        <f>IF(AW$2=0,K28,K28*PRODUCT($W28:AC28))</f>
        <v>3.0411459903414523E-4</v>
      </c>
      <c r="AX28" s="19">
        <f>IF(AX$2=0,L28,L28*PRODUCT($W28:AD28))</f>
        <v>2.2330813898511245E-4</v>
      </c>
      <c r="AY28" s="19">
        <f>IF(AY$2=0,M28,M28*PRODUCT($W28:AE28))</f>
        <v>1.6664802400358553E-4</v>
      </c>
      <c r="AZ28" s="19">
        <f>IF(AZ$2=0,N28,N28*PRODUCT($W28:AF28))</f>
        <v>1.6661950037876063E-4</v>
      </c>
      <c r="BA28" s="19">
        <f>IF(BA$2=0,O28,O28*PRODUCT($W28:AG28))</f>
        <v>1.6659098163606485E-4</v>
      </c>
      <c r="BB28" s="19">
        <f>IF(BB$2=0,P28,P28*PRODUCT($W28:AH28))</f>
        <v>1.6656246777466255E-4</v>
      </c>
      <c r="BC28" s="19">
        <f>IF(BC$2=0,Q28,Q28*PRODUCT($W28:AI28))</f>
        <v>1.6653395879371832E-4</v>
      </c>
      <c r="BD28" s="22">
        <f>IF(BD$2=0,R28,R28*PRODUCT($W28:AJ28))</f>
        <v>1.6650545469239675E-4</v>
      </c>
      <c r="BE28" s="19"/>
      <c r="BV28" s="20" t="s">
        <v>28</v>
      </c>
      <c r="BW28" s="21">
        <v>7</v>
      </c>
      <c r="BX28" s="9" t="str">
        <f t="shared" si="5"/>
        <v>Best_7</v>
      </c>
      <c r="BY28" s="24">
        <f>SUM($AP28:AP28)</f>
        <v>1.5747650958089509E-2</v>
      </c>
      <c r="BZ28" s="19">
        <f>SUM($AP28:AQ28)</f>
        <v>2.0226509395912716E-2</v>
      </c>
      <c r="CA28" s="19">
        <f>SUM($AP28:AR28)</f>
        <v>2.2541608373378846E-2</v>
      </c>
      <c r="CB28" s="19">
        <f>SUM($AP28:AS28)</f>
        <v>2.3923080305941674E-2</v>
      </c>
      <c r="CC28" s="19">
        <f>SUM($AP28:AT28)</f>
        <v>2.4813380531813083E-2</v>
      </c>
      <c r="CD28" s="19">
        <f>SUM($AP28:AU28)</f>
        <v>2.5416195587968919E-2</v>
      </c>
      <c r="CE28" s="19">
        <f>SUM($AP28:AV28)</f>
        <v>2.5838823671281361E-2</v>
      </c>
      <c r="CF28" s="19">
        <f>SUM($AP28:AW28)</f>
        <v>2.6142938270315507E-2</v>
      </c>
      <c r="CG28" s="19">
        <f>SUM($AP28:AX28)</f>
        <v>2.6366246409300621E-2</v>
      </c>
      <c r="CH28" s="19">
        <f>SUM($AP28:AY28)</f>
        <v>2.6532894433304206E-2</v>
      </c>
      <c r="CI28" s="19">
        <f>SUM($AP28:AZ28)</f>
        <v>2.6699513933682965E-2</v>
      </c>
      <c r="CJ28" s="19">
        <f>SUM($AP28:BA28)</f>
        <v>2.6866104915319031E-2</v>
      </c>
      <c r="CK28" s="19">
        <f>SUM($AP28:BB28)</f>
        <v>2.7032667383093692E-2</v>
      </c>
      <c r="CL28" s="19">
        <f>SUM($AP28:BC28)</f>
        <v>2.719920134188741E-2</v>
      </c>
      <c r="CM28" s="22">
        <f>SUM($AP28:BD28)</f>
        <v>2.7365706796579806E-2</v>
      </c>
    </row>
    <row r="29" spans="1:91" ht="15" customHeight="1">
      <c r="A29" s="20" t="s">
        <v>29</v>
      </c>
      <c r="B29" s="21">
        <v>7</v>
      </c>
      <c r="C29" s="21" t="str">
        <f t="shared" si="0"/>
        <v>Base_7</v>
      </c>
      <c r="D29" s="19">
        <v>4.8003996944679106E-2</v>
      </c>
      <c r="E29" s="19">
        <v>2.1988262848291234E-2</v>
      </c>
      <c r="F29" s="19">
        <v>1.9113776162305876E-2</v>
      </c>
      <c r="G29" s="19">
        <v>1.787953830989281E-2</v>
      </c>
      <c r="H29" s="19">
        <v>1.7323056033662573E-2</v>
      </c>
      <c r="I29" s="19">
        <v>1.7137655408869825E-2</v>
      </c>
      <c r="J29" s="19">
        <v>1.7190540979009218E-2</v>
      </c>
      <c r="K29" s="19">
        <v>1.741408219748531E-2</v>
      </c>
      <c r="L29" s="19">
        <v>1.7770240340128227E-2</v>
      </c>
      <c r="M29" s="22">
        <v>1.8236222296132001E-2</v>
      </c>
      <c r="N29" s="16">
        <f t="shared" si="7"/>
        <v>1.8236222296132001E-2</v>
      </c>
      <c r="O29" s="16">
        <f t="shared" si="7"/>
        <v>1.8236222296132001E-2</v>
      </c>
      <c r="P29" s="16">
        <f t="shared" si="7"/>
        <v>1.8236222296132001E-2</v>
      </c>
      <c r="Q29" s="16">
        <f t="shared" si="7"/>
        <v>1.8236222296132001E-2</v>
      </c>
      <c r="R29" s="23">
        <f t="shared" si="7"/>
        <v>1.8236222296132001E-2</v>
      </c>
      <c r="S29" s="16"/>
      <c r="T29" s="21" t="s">
        <v>29</v>
      </c>
      <c r="U29" s="21">
        <v>7</v>
      </c>
      <c r="V29" s="9" t="str">
        <f t="shared" si="2"/>
        <v>Base_7</v>
      </c>
      <c r="W29" s="24">
        <f t="shared" si="6"/>
        <v>0.95199600305532095</v>
      </c>
      <c r="X29" s="19">
        <f t="shared" si="6"/>
        <v>0.97801173715170875</v>
      </c>
      <c r="Y29" s="19">
        <f t="shared" si="6"/>
        <v>0.98088622383769408</v>
      </c>
      <c r="Z29" s="19">
        <f t="shared" si="6"/>
        <v>0.98212046169010714</v>
      </c>
      <c r="AA29" s="19">
        <f t="shared" si="6"/>
        <v>0.98267694396633742</v>
      </c>
      <c r="AB29" s="19">
        <f t="shared" si="6"/>
        <v>0.9828623445911302</v>
      </c>
      <c r="AC29" s="19">
        <f t="shared" si="6"/>
        <v>0.98280945902099082</v>
      </c>
      <c r="AD29" s="19">
        <f t="shared" si="6"/>
        <v>0.9825859178025147</v>
      </c>
      <c r="AE29" s="19">
        <f t="shared" si="6"/>
        <v>0.9822297596598718</v>
      </c>
      <c r="AF29" s="19">
        <f t="shared" si="6"/>
        <v>0.98176377770386802</v>
      </c>
      <c r="AG29" s="19">
        <f t="shared" si="6"/>
        <v>0.98176377770386802</v>
      </c>
      <c r="AH29" s="19">
        <f t="shared" si="6"/>
        <v>0.98176377770386802</v>
      </c>
      <c r="AI29" s="19">
        <f t="shared" si="6"/>
        <v>0.98176377770386802</v>
      </c>
      <c r="AJ29" s="19">
        <f t="shared" si="6"/>
        <v>0.98176377770386802</v>
      </c>
      <c r="AK29" s="22">
        <f t="shared" si="6"/>
        <v>0.98176377770386802</v>
      </c>
      <c r="AL29" s="19"/>
      <c r="AM29" s="21" t="s">
        <v>29</v>
      </c>
      <c r="AN29" s="21">
        <v>7</v>
      </c>
      <c r="AO29" s="9" t="str">
        <f t="shared" si="4"/>
        <v>Base_7</v>
      </c>
      <c r="AP29" s="24">
        <f>IF(AP$2=0,D29,D29*PRODUCT(V29:$W29))</f>
        <v>4.8003996944679106E-2</v>
      </c>
      <c r="AQ29" s="19">
        <f>IF(AQ$2=0,E29,E29*PRODUCT($W29:W29))</f>
        <v>2.0932738345703063E-2</v>
      </c>
      <c r="AR29" s="19">
        <f>IF(AR$2=0,F29,F29*PRODUCT($W29:X29))</f>
        <v>1.779613483460538E-2</v>
      </c>
      <c r="AS29" s="19">
        <f>IF(AS$2=0,G29,G29*PRODUCT($W29:Y29))</f>
        <v>1.6328794635766138E-2</v>
      </c>
      <c r="AT29" s="19">
        <f>IF(AT$2=0,H29,H29*PRODUCT($W29:Z29))</f>
        <v>1.5537713040089489E-2</v>
      </c>
      <c r="AU29" s="19">
        <f>IF(AU$2=0,I29,I29*PRODUCT($W29:AA29))</f>
        <v>1.510514014041261E-2</v>
      </c>
      <c r="AV29" s="19">
        <f>IF(AV$2=0,J29,J29*PRODUCT($W29:AB29))</f>
        <v>1.4892087984261386E-2</v>
      </c>
      <c r="AW29" s="19">
        <f>IF(AW$2=0,K29,K29*PRODUCT($W29:AC29))</f>
        <v>1.4826408687631023E-2</v>
      </c>
      <c r="AX29" s="19">
        <f>IF(AX$2=0,L29,L29*PRODUCT($W29:AD29))</f>
        <v>1.4866174093344297E-2</v>
      </c>
      <c r="AY29" s="19">
        <f>IF(AY$2=0,M29,M29*PRODUCT($W29:AE29))</f>
        <v>1.4984901017883379E-2</v>
      </c>
      <c r="AZ29" s="19">
        <f>IF(AZ$2=0,N29,N29*PRODUCT($W29:AF29))</f>
        <v>1.4711633031835723E-2</v>
      </c>
      <c r="BA29" s="19">
        <f>IF(BA$2=0,O29,O29*PRODUCT($W29:AG29))</f>
        <v>1.4443348421528047E-2</v>
      </c>
      <c r="BB29" s="19">
        <f>IF(BB$2=0,P29,P29*PRODUCT($W29:AH29))</f>
        <v>1.4179956309012575E-2</v>
      </c>
      <c r="BC29" s="19">
        <f>IF(BC$2=0,Q29,Q29*PRODUCT($W29:AI29))</f>
        <v>1.3921367473611982E-2</v>
      </c>
      <c r="BD29" s="22">
        <f>IF(BD$2=0,R29,R29*PRODUCT($W29:AJ29))</f>
        <v>1.3667494321697053E-2</v>
      </c>
      <c r="BE29" s="19"/>
      <c r="BV29" s="20" t="s">
        <v>29</v>
      </c>
      <c r="BW29" s="21">
        <v>7</v>
      </c>
      <c r="BX29" s="9" t="str">
        <f t="shared" si="5"/>
        <v>Base_7</v>
      </c>
      <c r="BY29" s="24">
        <f>SUM($AP29:AP29)</f>
        <v>4.8003996944679106E-2</v>
      </c>
      <c r="BZ29" s="19">
        <f>SUM($AP29:AQ29)</f>
        <v>6.8936735290382162E-2</v>
      </c>
      <c r="CA29" s="19">
        <f>SUM($AP29:AR29)</f>
        <v>8.6732870124987538E-2</v>
      </c>
      <c r="CB29" s="19">
        <f>SUM($AP29:AS29)</f>
        <v>0.10306166476075368</v>
      </c>
      <c r="CC29" s="19">
        <f>SUM($AP29:AT29)</f>
        <v>0.11859937780084318</v>
      </c>
      <c r="CD29" s="19">
        <f>SUM($AP29:AU29)</f>
        <v>0.13370451794125579</v>
      </c>
      <c r="CE29" s="19">
        <f>SUM($AP29:AV29)</f>
        <v>0.14859660592551718</v>
      </c>
      <c r="CF29" s="19">
        <f>SUM($AP29:AW29)</f>
        <v>0.1634230146131482</v>
      </c>
      <c r="CG29" s="19">
        <f>SUM($AP29:AX29)</f>
        <v>0.17828918870649249</v>
      </c>
      <c r="CH29" s="19">
        <f>SUM($AP29:AY29)</f>
        <v>0.19327408972437587</v>
      </c>
      <c r="CI29" s="19">
        <f>SUM($AP29:AZ29)</f>
        <v>0.20798572275621161</v>
      </c>
      <c r="CJ29" s="19">
        <f>SUM($AP29:BA29)</f>
        <v>0.22242907117773966</v>
      </c>
      <c r="CK29" s="19">
        <f>SUM($AP29:BB29)</f>
        <v>0.23660902748675225</v>
      </c>
      <c r="CL29" s="19">
        <f>SUM($AP29:BC29)</f>
        <v>0.25053039496036422</v>
      </c>
      <c r="CM29" s="22">
        <f>SUM($AP29:BD29)</f>
        <v>0.26419788928206128</v>
      </c>
    </row>
    <row r="30" spans="1:91" ht="15" customHeight="1">
      <c r="A30" s="25" t="s">
        <v>30</v>
      </c>
      <c r="B30" s="26">
        <v>7</v>
      </c>
      <c r="C30" s="26" t="str">
        <f t="shared" si="0"/>
        <v>Worst_7</v>
      </c>
      <c r="D30" s="27">
        <v>8.0965358658908207E-2</v>
      </c>
      <c r="E30" s="27">
        <v>7.7746552021616094E-2</v>
      </c>
      <c r="F30" s="27">
        <v>9.347452731079671E-2</v>
      </c>
      <c r="G30" s="27">
        <v>0.11250233196658813</v>
      </c>
      <c r="H30" s="27">
        <v>0.13404038667809245</v>
      </c>
      <c r="I30" s="27">
        <v>0.15786601442413092</v>
      </c>
      <c r="J30" s="27">
        <v>0.18385394004012717</v>
      </c>
      <c r="K30" s="27">
        <v>0.21188529869418124</v>
      </c>
      <c r="L30" s="27">
        <v>0.24182161670119001</v>
      </c>
      <c r="M30" s="28">
        <v>0.27349642829754339</v>
      </c>
      <c r="N30" s="29">
        <f t="shared" si="7"/>
        <v>0.27349642829754339</v>
      </c>
      <c r="O30" s="29">
        <f t="shared" si="7"/>
        <v>0.27349642829754339</v>
      </c>
      <c r="P30" s="29">
        <f t="shared" si="7"/>
        <v>0.27349642829754339</v>
      </c>
      <c r="Q30" s="29">
        <f t="shared" si="7"/>
        <v>0.27349642829754339</v>
      </c>
      <c r="R30" s="30">
        <f t="shared" si="7"/>
        <v>0.27349642829754339</v>
      </c>
      <c r="S30" s="16"/>
      <c r="T30" s="26" t="s">
        <v>30</v>
      </c>
      <c r="U30" s="26">
        <v>7</v>
      </c>
      <c r="V30" s="31" t="str">
        <f t="shared" si="2"/>
        <v>Worst_7</v>
      </c>
      <c r="W30" s="32">
        <f t="shared" si="6"/>
        <v>0.91903464134109181</v>
      </c>
      <c r="X30" s="27">
        <f t="shared" si="6"/>
        <v>0.92225344797838393</v>
      </c>
      <c r="Y30" s="27">
        <f t="shared" si="6"/>
        <v>0.90652547268920325</v>
      </c>
      <c r="Z30" s="27">
        <f t="shared" si="6"/>
        <v>0.8874976680334119</v>
      </c>
      <c r="AA30" s="27">
        <f t="shared" si="6"/>
        <v>0.86595961332190752</v>
      </c>
      <c r="AB30" s="27">
        <f t="shared" si="6"/>
        <v>0.84213398557586905</v>
      </c>
      <c r="AC30" s="27">
        <f t="shared" si="6"/>
        <v>0.81614605995987288</v>
      </c>
      <c r="AD30" s="27">
        <f t="shared" si="6"/>
        <v>0.78811470130581873</v>
      </c>
      <c r="AE30" s="27">
        <f t="shared" si="6"/>
        <v>0.75817838329881004</v>
      </c>
      <c r="AF30" s="27">
        <f t="shared" si="6"/>
        <v>0.72650357170245661</v>
      </c>
      <c r="AG30" s="27">
        <f t="shared" si="6"/>
        <v>0.72650357170245661</v>
      </c>
      <c r="AH30" s="27">
        <f t="shared" si="6"/>
        <v>0.72650357170245661</v>
      </c>
      <c r="AI30" s="27">
        <f t="shared" si="6"/>
        <v>0.72650357170245661</v>
      </c>
      <c r="AJ30" s="27">
        <f t="shared" si="6"/>
        <v>0.72650357170245661</v>
      </c>
      <c r="AK30" s="28">
        <f t="shared" si="6"/>
        <v>0.72650357170245661</v>
      </c>
      <c r="AL30" s="19"/>
      <c r="AM30" s="26" t="s">
        <v>30</v>
      </c>
      <c r="AN30" s="26">
        <v>7</v>
      </c>
      <c r="AO30" s="31" t="str">
        <f t="shared" si="4"/>
        <v>Worst_7</v>
      </c>
      <c r="AP30" s="32">
        <f>IF(AP$2=0,D30,D30*PRODUCT(V30:$W30))</f>
        <v>8.0965358658908207E-2</v>
      </c>
      <c r="AQ30" s="27">
        <f>IF(AQ$2=0,E30,E30*PRODUCT($W30:W30))</f>
        <v>7.1451774552692485E-2</v>
      </c>
      <c r="AR30" s="27">
        <f>IF(AR$2=0,F30,F30*PRODUCT($W30:X30))</f>
        <v>7.9227407829775609E-2</v>
      </c>
      <c r="AS30" s="27">
        <f>IF(AS$2=0,G30,G30*PRODUCT($W30:Y30))</f>
        <v>8.6441780912103264E-2</v>
      </c>
      <c r="AT30" s="27">
        <f>IF(AT$2=0,H30,H30*PRODUCT($W30:Z30))</f>
        <v>9.1403973086435844E-2</v>
      </c>
      <c r="AU30" s="27">
        <f>IF(AU$2=0,I30,I30*PRODUCT($W30:AA30))</f>
        <v>9.3221413600818009E-2</v>
      </c>
      <c r="AV30" s="27">
        <f>IF(AV$2=0,J30,J30*PRODUCT($W30:AB30))</f>
        <v>9.1428411702223891E-2</v>
      </c>
      <c r="AW30" s="27">
        <f>IF(AW$2=0,K30,K30*PRODUCT($W30:AC30))</f>
        <v>8.5995741829116942E-2</v>
      </c>
      <c r="AX30" s="27">
        <f>IF(AX$2=0,L30,L30*PRODUCT($W30:AD30))</f>
        <v>7.7350062934281261E-2</v>
      </c>
      <c r="AY30" s="27">
        <f>IF(AY$2=0,M30,M30*PRODUCT($W30:AE30))</f>
        <v>6.6326733295294704E-2</v>
      </c>
      <c r="AZ30" s="27">
        <f>IF(AZ$2=0,N30,N30*PRODUCT($W30:AF30))</f>
        <v>4.8186608638387848E-2</v>
      </c>
      <c r="BA30" s="27">
        <f>IF(BA$2=0,O30,O30*PRODUCT($W30:AG30))</f>
        <v>3.5007743284017227E-2</v>
      </c>
      <c r="BB30" s="27">
        <f>IF(BB$2=0,P30,P30*PRODUCT($W30:AH30))</f>
        <v>2.5433250533081202E-2</v>
      </c>
      <c r="BC30" s="27">
        <f>IF(BC$2=0,Q30,Q30*PRODUCT($W30:AI30))</f>
        <v>1.8477347352286899E-2</v>
      </c>
      <c r="BD30" s="28">
        <f>IF(BD$2=0,R30,R30*PRODUCT($W30:AJ30))</f>
        <v>1.3423858847023363E-2</v>
      </c>
      <c r="BE30" s="19"/>
      <c r="BV30" s="25" t="s">
        <v>30</v>
      </c>
      <c r="BW30" s="26">
        <v>7</v>
      </c>
      <c r="BX30" s="31" t="str">
        <f t="shared" si="5"/>
        <v>Worst_7</v>
      </c>
      <c r="BY30" s="32">
        <f>SUM($AP30:AP30)</f>
        <v>8.0965358658908207E-2</v>
      </c>
      <c r="BZ30" s="27">
        <f>SUM($AP30:AQ30)</f>
        <v>0.15241713321160069</v>
      </c>
      <c r="CA30" s="27">
        <f>SUM($AP30:AR30)</f>
        <v>0.2316445410413763</v>
      </c>
      <c r="CB30" s="27">
        <f>SUM($AP30:AS30)</f>
        <v>0.31808632195347958</v>
      </c>
      <c r="CC30" s="27">
        <f>SUM($AP30:AT30)</f>
        <v>0.40949029503991541</v>
      </c>
      <c r="CD30" s="27">
        <f>SUM($AP30:AU30)</f>
        <v>0.50271170864073345</v>
      </c>
      <c r="CE30" s="27">
        <f>SUM($AP30:AV30)</f>
        <v>0.59414012034295738</v>
      </c>
      <c r="CF30" s="27">
        <f>SUM($AP30:AW30)</f>
        <v>0.68013586217207433</v>
      </c>
      <c r="CG30" s="27">
        <f>SUM($AP30:AX30)</f>
        <v>0.7574859251063556</v>
      </c>
      <c r="CH30" s="27">
        <f>SUM($AP30:AY30)</f>
        <v>0.8238126584016503</v>
      </c>
      <c r="CI30" s="27">
        <f>SUM($AP30:AZ30)</f>
        <v>0.87199926704003816</v>
      </c>
      <c r="CJ30" s="27">
        <f>SUM($AP30:BA30)</f>
        <v>0.9070070103240554</v>
      </c>
      <c r="CK30" s="27">
        <f>SUM($AP30:BB30)</f>
        <v>0.9324402608571366</v>
      </c>
      <c r="CL30" s="27">
        <f>SUM($AP30:BC30)</f>
        <v>0.9509176082094235</v>
      </c>
      <c r="CM30" s="28">
        <f>SUM($AP30:BD30)</f>
        <v>0.96434146705644685</v>
      </c>
    </row>
    <row r="31" spans="1:91" ht="15" customHeight="1">
      <c r="A31" s="11" t="s">
        <v>0</v>
      </c>
      <c r="B31" s="10">
        <v>8</v>
      </c>
      <c r="C31" s="10" t="str">
        <f t="shared" si="0"/>
        <v>TTC_8</v>
      </c>
      <c r="D31" s="12">
        <v>5.9400000000000015E-2</v>
      </c>
      <c r="E31" s="12">
        <v>2.6916838655243316E-2</v>
      </c>
      <c r="F31" s="12">
        <v>2.0790903461391549E-2</v>
      </c>
      <c r="G31" s="12">
        <v>1.7527639614678962E-2</v>
      </c>
      <c r="H31" s="12">
        <v>1.5404722267062448E-2</v>
      </c>
      <c r="I31" s="12">
        <v>1.387748202592363E-2</v>
      </c>
      <c r="J31" s="12">
        <v>1.2708990101743391E-2</v>
      </c>
      <c r="K31" s="12">
        <v>1.1776808362896978E-2</v>
      </c>
      <c r="L31" s="12">
        <v>1.101025542196387E-2</v>
      </c>
      <c r="M31" s="13">
        <v>1.0365221014037185E-2</v>
      </c>
      <c r="N31" s="14">
        <f t="shared" si="7"/>
        <v>1.0365221014037185E-2</v>
      </c>
      <c r="O31" s="14">
        <f t="shared" si="7"/>
        <v>1.0365221014037185E-2</v>
      </c>
      <c r="P31" s="14">
        <f t="shared" si="7"/>
        <v>1.0365221014037185E-2</v>
      </c>
      <c r="Q31" s="14">
        <f t="shared" si="7"/>
        <v>1.0365221014037185E-2</v>
      </c>
      <c r="R31" s="15">
        <f t="shared" si="7"/>
        <v>1.0365221014037185E-2</v>
      </c>
      <c r="S31" s="16"/>
      <c r="T31" s="10" t="s">
        <v>0</v>
      </c>
      <c r="U31" s="10">
        <v>8</v>
      </c>
      <c r="V31" s="17" t="str">
        <f t="shared" si="2"/>
        <v>TTC_8</v>
      </c>
      <c r="W31" s="18">
        <f t="shared" si="6"/>
        <v>0.94059999999999999</v>
      </c>
      <c r="X31" s="12">
        <f t="shared" si="6"/>
        <v>0.9730831613447567</v>
      </c>
      <c r="Y31" s="12">
        <f t="shared" si="6"/>
        <v>0.97920909653860844</v>
      </c>
      <c r="Z31" s="12">
        <f t="shared" si="6"/>
        <v>0.98247236038532104</v>
      </c>
      <c r="AA31" s="12">
        <f t="shared" si="6"/>
        <v>0.98459527773293753</v>
      </c>
      <c r="AB31" s="12">
        <f t="shared" si="6"/>
        <v>0.98612251797407635</v>
      </c>
      <c r="AC31" s="12">
        <f t="shared" si="6"/>
        <v>0.98729100989825658</v>
      </c>
      <c r="AD31" s="12">
        <f t="shared" si="6"/>
        <v>0.98822319163710304</v>
      </c>
      <c r="AE31" s="12">
        <f t="shared" si="6"/>
        <v>0.98898974457803612</v>
      </c>
      <c r="AF31" s="12">
        <f t="shared" si="6"/>
        <v>0.98963477898596286</v>
      </c>
      <c r="AG31" s="12">
        <f t="shared" si="6"/>
        <v>0.98963477898596286</v>
      </c>
      <c r="AH31" s="12">
        <f t="shared" si="6"/>
        <v>0.98963477898596286</v>
      </c>
      <c r="AI31" s="12">
        <f t="shared" si="6"/>
        <v>0.98963477898596286</v>
      </c>
      <c r="AJ31" s="12">
        <f t="shared" si="6"/>
        <v>0.98963477898596286</v>
      </c>
      <c r="AK31" s="13">
        <f t="shared" si="6"/>
        <v>0.98963477898596286</v>
      </c>
      <c r="AL31" s="19"/>
      <c r="AM31" s="10" t="s">
        <v>0</v>
      </c>
      <c r="AN31" s="10">
        <v>8</v>
      </c>
      <c r="AO31" s="17" t="str">
        <f t="shared" si="4"/>
        <v>TTC_8</v>
      </c>
      <c r="AP31" s="18">
        <f>IF(AP$2=0,D31,D31*PRODUCT(V31:$W31))</f>
        <v>5.9400000000000015E-2</v>
      </c>
      <c r="AQ31" s="12">
        <f>IF(AQ$2=0,E31,E31*PRODUCT($W31:W31))</f>
        <v>2.5317978439121862E-2</v>
      </c>
      <c r="AR31" s="12">
        <f>IF(AR$2=0,F31,F31*PRODUCT($W31:X31))</f>
        <v>1.9029540150219515E-2</v>
      </c>
      <c r="AS31" s="12">
        <f>IF(AS$2=0,G31,G31*PRODUCT($W31:Y31))</f>
        <v>1.570919049792778E-2</v>
      </c>
      <c r="AT31" s="12">
        <f>IF(AT$2=0,H31,H31*PRODUCT($W31:Z31))</f>
        <v>1.3564524840635792E-2</v>
      </c>
      <c r="AU31" s="12">
        <f>IF(AU$2=0,I31,I31*PRODUCT($W31:AA31))</f>
        <v>1.2031482243022945E-2</v>
      </c>
      <c r="AV31" s="12">
        <f>IF(AV$2=0,J31,J31*PRODUCT($W31:AB31))</f>
        <v>1.0865516567696075E-2</v>
      </c>
      <c r="AW31" s="12">
        <f>IF(AW$2=0,K31,K31*PRODUCT($W31:AC31))</f>
        <v>9.9405892156526326E-3</v>
      </c>
      <c r="AX31" s="12">
        <f>IF(AX$2=0,L31,L31*PRODUCT($W31:AD31))</f>
        <v>9.184107428261255E-3</v>
      </c>
      <c r="AY31" s="12">
        <f>IF(AY$2=0,M31,M31*PRODUCT($W31:AE31))</f>
        <v>8.5508623640426756E-3</v>
      </c>
      <c r="AZ31" s="12">
        <f>IF(AZ$2=0,N31,N31*PRODUCT($W31:AF31))</f>
        <v>8.4622307857787609E-3</v>
      </c>
      <c r="BA31" s="12">
        <f>IF(BA$2=0,O31,O31*PRODUCT($W31:AG31))</f>
        <v>8.3745178934123751E-3</v>
      </c>
      <c r="BB31" s="12">
        <f>IF(BB$2=0,P31,P31*PRODUCT($W31:AH31))</f>
        <v>8.2877141645611475E-3</v>
      </c>
      <c r="BC31" s="12">
        <f>IF(BC$2=0,Q31,Q31*PRODUCT($W31:AI31))</f>
        <v>8.2018101755443051E-3</v>
      </c>
      <c r="BD31" s="13">
        <f>IF(BD$2=0,R31,R31*PRODUCT($W31:AJ31))</f>
        <v>8.11679660035961E-3</v>
      </c>
      <c r="BE31" s="19"/>
      <c r="BV31" s="11" t="s">
        <v>0</v>
      </c>
      <c r="BW31" s="10">
        <v>8</v>
      </c>
      <c r="BX31" s="17" t="str">
        <f t="shared" si="5"/>
        <v>TTC_8</v>
      </c>
      <c r="BY31" s="18">
        <f>SUM($AP31:AP31)</f>
        <v>5.9400000000000015E-2</v>
      </c>
      <c r="BZ31" s="12">
        <f>SUM($AP31:AQ31)</f>
        <v>8.4717978439121877E-2</v>
      </c>
      <c r="CA31" s="12">
        <f>SUM($AP31:AR31)</f>
        <v>0.10374751858934139</v>
      </c>
      <c r="CB31" s="12">
        <f>SUM($AP31:AS31)</f>
        <v>0.11945670908726917</v>
      </c>
      <c r="CC31" s="12">
        <f>SUM($AP31:AT31)</f>
        <v>0.13302123392790496</v>
      </c>
      <c r="CD31" s="12">
        <f>SUM($AP31:AU31)</f>
        <v>0.14505271617092791</v>
      </c>
      <c r="CE31" s="12">
        <f>SUM($AP31:AV31)</f>
        <v>0.15591823273862399</v>
      </c>
      <c r="CF31" s="12">
        <f>SUM($AP31:AW31)</f>
        <v>0.16585882195427662</v>
      </c>
      <c r="CG31" s="12">
        <f>SUM($AP31:AX31)</f>
        <v>0.17504292938253788</v>
      </c>
      <c r="CH31" s="12">
        <f>SUM($AP31:AY31)</f>
        <v>0.18359379174658055</v>
      </c>
      <c r="CI31" s="12">
        <f>SUM($AP31:AZ31)</f>
        <v>0.19205602253235932</v>
      </c>
      <c r="CJ31" s="12">
        <f>SUM($AP31:BA31)</f>
        <v>0.20043054042577169</v>
      </c>
      <c r="CK31" s="12">
        <f>SUM($AP31:BB31)</f>
        <v>0.20871825459033283</v>
      </c>
      <c r="CL31" s="12">
        <f>SUM($AP31:BC31)</f>
        <v>0.21692006476587714</v>
      </c>
      <c r="CM31" s="13">
        <f>SUM($AP31:BD31)</f>
        <v>0.22503686136623674</v>
      </c>
    </row>
    <row r="32" spans="1:91" ht="15" customHeight="1">
      <c r="A32" s="20" t="s">
        <v>28</v>
      </c>
      <c r="B32" s="21">
        <v>8</v>
      </c>
      <c r="C32" s="21" t="str">
        <f t="shared" si="0"/>
        <v>Best_8</v>
      </c>
      <c r="D32" s="19">
        <v>2.4742868059776119E-2</v>
      </c>
      <c r="E32" s="19">
        <v>5.4731348795391457E-3</v>
      </c>
      <c r="F32" s="19">
        <v>2.6394702354931836E-3</v>
      </c>
      <c r="G32" s="19">
        <v>1.5022878680511678E-3</v>
      </c>
      <c r="H32" s="19">
        <v>9.3331640976557727E-4</v>
      </c>
      <c r="I32" s="19">
        <v>6.1313577020000935E-4</v>
      </c>
      <c r="J32" s="19">
        <v>4.1890433263633959E-4</v>
      </c>
      <c r="K32" s="19">
        <v>2.9469120243871518E-4</v>
      </c>
      <c r="L32" s="19">
        <v>2.1206620034213032E-4</v>
      </c>
      <c r="M32" s="22">
        <v>1.5539848029542646E-4</v>
      </c>
      <c r="N32" s="16">
        <f t="shared" si="7"/>
        <v>1.5539848029542646E-4</v>
      </c>
      <c r="O32" s="16">
        <f t="shared" si="7"/>
        <v>1.5539848029542646E-4</v>
      </c>
      <c r="P32" s="16">
        <f t="shared" si="7"/>
        <v>1.5539848029542646E-4</v>
      </c>
      <c r="Q32" s="16">
        <f t="shared" si="7"/>
        <v>1.5539848029542646E-4</v>
      </c>
      <c r="R32" s="23">
        <f t="shared" si="7"/>
        <v>1.5539848029542646E-4</v>
      </c>
      <c r="S32" s="16"/>
      <c r="T32" s="21" t="s">
        <v>28</v>
      </c>
      <c r="U32" s="21">
        <v>8</v>
      </c>
      <c r="V32" s="9" t="str">
        <f t="shared" si="2"/>
        <v>Best_8</v>
      </c>
      <c r="W32" s="24">
        <f t="shared" si="6"/>
        <v>0.9752571319402239</v>
      </c>
      <c r="X32" s="19">
        <f t="shared" si="6"/>
        <v>0.99452686512046085</v>
      </c>
      <c r="Y32" s="19">
        <f t="shared" si="6"/>
        <v>0.99736052976450684</v>
      </c>
      <c r="Z32" s="19">
        <f t="shared" si="6"/>
        <v>0.99849771213194882</v>
      </c>
      <c r="AA32" s="19">
        <f t="shared" si="6"/>
        <v>0.99906668359023443</v>
      </c>
      <c r="AB32" s="19">
        <f t="shared" si="6"/>
        <v>0.99938686422979994</v>
      </c>
      <c r="AC32" s="19">
        <f t="shared" si="6"/>
        <v>0.99958109566736364</v>
      </c>
      <c r="AD32" s="19">
        <f t="shared" si="6"/>
        <v>0.99970530879756125</v>
      </c>
      <c r="AE32" s="19">
        <f t="shared" si="6"/>
        <v>0.99978793379965791</v>
      </c>
      <c r="AF32" s="19">
        <f t="shared" si="6"/>
        <v>0.99984460151970456</v>
      </c>
      <c r="AG32" s="19">
        <f t="shared" si="6"/>
        <v>0.99984460151970456</v>
      </c>
      <c r="AH32" s="19">
        <f t="shared" si="6"/>
        <v>0.99984460151970456</v>
      </c>
      <c r="AI32" s="19">
        <f t="shared" si="6"/>
        <v>0.99984460151970456</v>
      </c>
      <c r="AJ32" s="19">
        <f t="shared" si="6"/>
        <v>0.99984460151970456</v>
      </c>
      <c r="AK32" s="22">
        <f t="shared" si="6"/>
        <v>0.99984460151970456</v>
      </c>
      <c r="AL32" s="19"/>
      <c r="AM32" s="21" t="s">
        <v>28</v>
      </c>
      <c r="AN32" s="21">
        <v>8</v>
      </c>
      <c r="AO32" s="9" t="str">
        <f t="shared" si="4"/>
        <v>Best_8</v>
      </c>
      <c r="AP32" s="24">
        <f>IF(AP$2=0,D32,D32*PRODUCT(V32:$W32))</f>
        <v>2.4742868059776119E-2</v>
      </c>
      <c r="AQ32" s="19">
        <f>IF(AQ$2=0,E32,E32*PRODUCT($W32:W32))</f>
        <v>5.33771382534135E-3</v>
      </c>
      <c r="AR32" s="19">
        <f>IF(AR$2=0,F32,F32*PRODUCT($W32:X32))</f>
        <v>2.5600734349411009E-3</v>
      </c>
      <c r="AS32" s="19">
        <f>IF(AS$2=0,G32,G32*PRODUCT($W32:Y32))</f>
        <v>1.4532522075586041E-3</v>
      </c>
      <c r="AT32" s="19">
        <f>IF(AT$2=0,H32,H32*PRODUCT($W32:Z32))</f>
        <v>9.0149600639702213E-4</v>
      </c>
      <c r="AU32" s="19">
        <f>IF(AU$2=0,I32,I32*PRODUCT($W32:AA32))</f>
        <v>5.9167883650072144E-4</v>
      </c>
      <c r="AV32" s="19">
        <f>IF(AV$2=0,J32,J32*PRODUCT($W32:AB32))</f>
        <v>4.0399674964544462E-4</v>
      </c>
      <c r="AW32" s="19">
        <f>IF(AW$2=0,K32,K32*PRODUCT($W32:AC32))</f>
        <v>2.840849480557282E-4</v>
      </c>
      <c r="AX32" s="19">
        <f>IF(AX$2=0,L32,L32*PRODUCT($W32:AD32))</f>
        <v>2.0437346413139636E-4</v>
      </c>
      <c r="AY32" s="19">
        <f>IF(AY$2=0,M32,M32*PRODUCT($W32:AE32))</f>
        <v>1.4972961560101968E-4</v>
      </c>
      <c r="AZ32" s="19">
        <f>IF(AZ$2=0,N32,N32*PRODUCT($W32:AF32))</f>
        <v>1.4970634784630007E-4</v>
      </c>
      <c r="BA32" s="19">
        <f>IF(BA$2=0,O32,O32*PRODUCT($W32:AG32))</f>
        <v>1.4968308370735418E-4</v>
      </c>
      <c r="BB32" s="19">
        <f>IF(BB$2=0,P32,P32*PRODUCT($W32:AH32))</f>
        <v>1.4965982318362013E-4</v>
      </c>
      <c r="BC32" s="19">
        <f>IF(BC$2=0,Q32,Q32*PRODUCT($W32:AI32))</f>
        <v>1.4963656627453611E-4</v>
      </c>
      <c r="BD32" s="22">
        <f>IF(BD$2=0,R32,R32*PRODUCT($W32:AJ32))</f>
        <v>1.4961331297954044E-4</v>
      </c>
      <c r="BE32" s="19"/>
      <c r="BV32" s="20" t="s">
        <v>28</v>
      </c>
      <c r="BW32" s="21">
        <v>8</v>
      </c>
      <c r="BX32" s="9" t="str">
        <f t="shared" si="5"/>
        <v>Best_8</v>
      </c>
      <c r="BY32" s="24">
        <f>SUM($AP32:AP32)</f>
        <v>2.4742868059776119E-2</v>
      </c>
      <c r="BZ32" s="19">
        <f>SUM($AP32:AQ32)</f>
        <v>3.0080581885117467E-2</v>
      </c>
      <c r="CA32" s="19">
        <f>SUM($AP32:AR32)</f>
        <v>3.2640655320058568E-2</v>
      </c>
      <c r="CB32" s="19">
        <f>SUM($AP32:AS32)</f>
        <v>3.4093907527617172E-2</v>
      </c>
      <c r="CC32" s="19">
        <f>SUM($AP32:AT32)</f>
        <v>3.4995403534014195E-2</v>
      </c>
      <c r="CD32" s="19">
        <f>SUM($AP32:AU32)</f>
        <v>3.5587082370514916E-2</v>
      </c>
      <c r="CE32" s="19">
        <f>SUM($AP32:AV32)</f>
        <v>3.5991079120160363E-2</v>
      </c>
      <c r="CF32" s="19">
        <f>SUM($AP32:AW32)</f>
        <v>3.6275164068216091E-2</v>
      </c>
      <c r="CG32" s="19">
        <f>SUM($AP32:AX32)</f>
        <v>3.6479537532347485E-2</v>
      </c>
      <c r="CH32" s="19">
        <f>SUM($AP32:AY32)</f>
        <v>3.6629267147948508E-2</v>
      </c>
      <c r="CI32" s="19">
        <f>SUM($AP32:AZ32)</f>
        <v>3.6778973495794808E-2</v>
      </c>
      <c r="CJ32" s="19">
        <f>SUM($AP32:BA32)</f>
        <v>3.6928656579502159E-2</v>
      </c>
      <c r="CK32" s="19">
        <f>SUM($AP32:BB32)</f>
        <v>3.7078316402685781E-2</v>
      </c>
      <c r="CL32" s="19">
        <f>SUM($AP32:BC32)</f>
        <v>3.7227952968960316E-2</v>
      </c>
      <c r="CM32" s="22">
        <f>SUM($AP32:BD32)</f>
        <v>3.7377566281939854E-2</v>
      </c>
    </row>
    <row r="33" spans="1:91" ht="15" customHeight="1">
      <c r="A33" s="20" t="s">
        <v>29</v>
      </c>
      <c r="B33" s="21">
        <v>8</v>
      </c>
      <c r="C33" s="21" t="str">
        <f t="shared" si="0"/>
        <v>Base_8</v>
      </c>
      <c r="D33" s="19">
        <v>6.9684164498198961E-2</v>
      </c>
      <c r="E33" s="19">
        <v>2.5558955185227647E-2</v>
      </c>
      <c r="F33" s="19">
        <v>2.0837418566062346E-2</v>
      </c>
      <c r="G33" s="19">
        <v>1.8719680630491613E-2</v>
      </c>
      <c r="H33" s="19">
        <v>1.7615521082816762E-2</v>
      </c>
      <c r="I33" s="19">
        <v>1.703901687614276E-2</v>
      </c>
      <c r="J33" s="19">
        <v>1.6785245069962977E-2</v>
      </c>
      <c r="K33" s="19">
        <v>1.6751623207113712E-2</v>
      </c>
      <c r="L33" s="19">
        <v>1.6880999108609539E-2</v>
      </c>
      <c r="M33" s="22">
        <v>1.7139179889706705E-2</v>
      </c>
      <c r="N33" s="16">
        <f t="shared" si="7"/>
        <v>1.7139179889706705E-2</v>
      </c>
      <c r="O33" s="16">
        <f t="shared" si="7"/>
        <v>1.7139179889706705E-2</v>
      </c>
      <c r="P33" s="16">
        <f t="shared" si="7"/>
        <v>1.7139179889706705E-2</v>
      </c>
      <c r="Q33" s="16">
        <f t="shared" si="7"/>
        <v>1.7139179889706705E-2</v>
      </c>
      <c r="R33" s="23">
        <f t="shared" si="7"/>
        <v>1.7139179889706705E-2</v>
      </c>
      <c r="S33" s="16"/>
      <c r="T33" s="21" t="s">
        <v>29</v>
      </c>
      <c r="U33" s="21">
        <v>8</v>
      </c>
      <c r="V33" s="9" t="str">
        <f t="shared" si="2"/>
        <v>Base_8</v>
      </c>
      <c r="W33" s="24">
        <f t="shared" si="6"/>
        <v>0.93031583550180108</v>
      </c>
      <c r="X33" s="19">
        <f t="shared" si="6"/>
        <v>0.97444104481477234</v>
      </c>
      <c r="Y33" s="19">
        <f t="shared" si="6"/>
        <v>0.97916258143393764</v>
      </c>
      <c r="Z33" s="19">
        <f t="shared" si="6"/>
        <v>0.98128031936950844</v>
      </c>
      <c r="AA33" s="19">
        <f t="shared" si="6"/>
        <v>0.98238447891718328</v>
      </c>
      <c r="AB33" s="19">
        <f t="shared" si="6"/>
        <v>0.98296098312385727</v>
      </c>
      <c r="AC33" s="19">
        <f t="shared" si="6"/>
        <v>0.98321475493003707</v>
      </c>
      <c r="AD33" s="19">
        <f t="shared" si="6"/>
        <v>0.98324837679288624</v>
      </c>
      <c r="AE33" s="19">
        <f t="shared" si="6"/>
        <v>0.98311900089139048</v>
      </c>
      <c r="AF33" s="19">
        <f t="shared" si="6"/>
        <v>0.9828608201102933</v>
      </c>
      <c r="AG33" s="19">
        <f t="shared" si="6"/>
        <v>0.9828608201102933</v>
      </c>
      <c r="AH33" s="19">
        <f t="shared" si="6"/>
        <v>0.9828608201102933</v>
      </c>
      <c r="AI33" s="19">
        <f t="shared" si="6"/>
        <v>0.9828608201102933</v>
      </c>
      <c r="AJ33" s="19">
        <f t="shared" si="6"/>
        <v>0.9828608201102933</v>
      </c>
      <c r="AK33" s="22">
        <f t="shared" si="6"/>
        <v>0.9828608201102933</v>
      </c>
      <c r="AL33" s="19"/>
      <c r="AM33" s="21" t="s">
        <v>29</v>
      </c>
      <c r="AN33" s="21">
        <v>8</v>
      </c>
      <c r="AO33" s="9" t="str">
        <f t="shared" si="4"/>
        <v>Base_8</v>
      </c>
      <c r="AP33" s="24">
        <f>IF(AP$2=0,D33,D33*PRODUCT(V33:$W33))</f>
        <v>6.9684164498198961E-2</v>
      </c>
      <c r="AQ33" s="19">
        <f>IF(AQ$2=0,E33,E33*PRODUCT($W33:W33))</f>
        <v>2.3777900747698151E-2</v>
      </c>
      <c r="AR33" s="19">
        <f>IF(AR$2=0,F33,F33*PRODUCT($W33:X33))</f>
        <v>1.8889910392484961E-2</v>
      </c>
      <c r="AS33" s="19">
        <f>IF(AS$2=0,G33,G33*PRODUCT($W33:Y33))</f>
        <v>1.6616487528336325E-2</v>
      </c>
      <c r="AT33" s="19">
        <f>IF(AT$2=0,H33,H33*PRODUCT($W33:Z33))</f>
        <v>1.5343674400884957E-2</v>
      </c>
      <c r="AU33" s="19">
        <f>IF(AU$2=0,I33,I33*PRODUCT($W33:AA33))</f>
        <v>1.4580079928696131E-2</v>
      </c>
      <c r="AV33" s="19">
        <f>IF(AV$2=0,J33,J33*PRODUCT($W33:AB33))</f>
        <v>1.4118200259577732E-2</v>
      </c>
      <c r="AW33" s="19">
        <f>IF(AW$2=0,K33,K33*PRODUCT($W33:AC33))</f>
        <v>1.3853417877961923E-2</v>
      </c>
      <c r="AX33" s="19">
        <f>IF(AX$2=0,L33,L33*PRODUCT($W33:AD33))</f>
        <v>1.372655086584334E-2</v>
      </c>
      <c r="AY33" s="19">
        <f>IF(AY$2=0,M33,M33*PRODUCT($W33:AE33))</f>
        <v>1.3701225171342852E-2</v>
      </c>
      <c r="AZ33" s="19">
        <f>IF(AZ$2=0,N33,N33*PRODUCT($W33:AF33))</f>
        <v>1.3466397408421829E-2</v>
      </c>
      <c r="BA33" s="19">
        <f>IF(BA$2=0,O33,O33*PRODUCT($W33:AG33))</f>
        <v>1.3235594400772608E-2</v>
      </c>
      <c r="BB33" s="19">
        <f>IF(BB$2=0,P33,P33*PRODUCT($W33:AH33))</f>
        <v>1.3008747167390571E-2</v>
      </c>
      <c r="BC33" s="19">
        <f>IF(BC$2=0,Q33,Q33*PRODUCT($W33:AI33))</f>
        <v>1.2785787909548953E-2</v>
      </c>
      <c r="BD33" s="22">
        <f>IF(BD$2=0,R33,R33*PRODUCT($W33:AJ33))</f>
        <v>1.2566649990535556E-2</v>
      </c>
      <c r="BE33" s="19"/>
      <c r="BV33" s="20" t="s">
        <v>29</v>
      </c>
      <c r="BW33" s="21">
        <v>8</v>
      </c>
      <c r="BX33" s="9" t="str">
        <f t="shared" si="5"/>
        <v>Base_8</v>
      </c>
      <c r="BY33" s="24">
        <f>SUM($AP33:AP33)</f>
        <v>6.9684164498198961E-2</v>
      </c>
      <c r="BZ33" s="19">
        <f>SUM($AP33:AQ33)</f>
        <v>9.3462065245897119E-2</v>
      </c>
      <c r="CA33" s="19">
        <f>SUM($AP33:AR33)</f>
        <v>0.11235197563838208</v>
      </c>
      <c r="CB33" s="19">
        <f>SUM($AP33:AS33)</f>
        <v>0.12896846316671839</v>
      </c>
      <c r="CC33" s="19">
        <f>SUM($AP33:AT33)</f>
        <v>0.14431213756760336</v>
      </c>
      <c r="CD33" s="19">
        <f>SUM($AP33:AU33)</f>
        <v>0.1588922174962995</v>
      </c>
      <c r="CE33" s="19">
        <f>SUM($AP33:AV33)</f>
        <v>0.17301041775587722</v>
      </c>
      <c r="CF33" s="19">
        <f>SUM($AP33:AW33)</f>
        <v>0.18686383563383915</v>
      </c>
      <c r="CG33" s="19">
        <f>SUM($AP33:AX33)</f>
        <v>0.2005903864996825</v>
      </c>
      <c r="CH33" s="19">
        <f>SUM($AP33:AY33)</f>
        <v>0.21429161167102534</v>
      </c>
      <c r="CI33" s="19">
        <f>SUM($AP33:AZ33)</f>
        <v>0.22775800907944715</v>
      </c>
      <c r="CJ33" s="19">
        <f>SUM($AP33:BA33)</f>
        <v>0.24099360348021975</v>
      </c>
      <c r="CK33" s="19">
        <f>SUM($AP33:BB33)</f>
        <v>0.25400235064761034</v>
      </c>
      <c r="CL33" s="19">
        <f>SUM($AP33:BC33)</f>
        <v>0.26678813855715927</v>
      </c>
      <c r="CM33" s="22">
        <f>SUM($AP33:BD33)</f>
        <v>0.2793547885476948</v>
      </c>
    </row>
    <row r="34" spans="1:91" ht="15" customHeight="1">
      <c r="A34" s="25" t="s">
        <v>30</v>
      </c>
      <c r="B34" s="26">
        <v>8</v>
      </c>
      <c r="C34" s="26" t="str">
        <f t="shared" si="0"/>
        <v>Worst_8</v>
      </c>
      <c r="D34" s="27">
        <v>0.11271177865693537</v>
      </c>
      <c r="E34" s="27">
        <v>8.7459291539351655E-2</v>
      </c>
      <c r="F34" s="27">
        <v>9.9570154708722103E-2</v>
      </c>
      <c r="G34" s="27">
        <v>0.1161194440947054</v>
      </c>
      <c r="H34" s="27">
        <v>0.13551025572459333</v>
      </c>
      <c r="I34" s="27">
        <v>0.15730488892396333</v>
      </c>
      <c r="J34" s="27">
        <v>0.18130718764073214</v>
      </c>
      <c r="K34" s="27">
        <v>0.20737983544946437</v>
      </c>
      <c r="L34" s="27">
        <v>0.23538965228380709</v>
      </c>
      <c r="M34" s="28">
        <v>0.26518758222168581</v>
      </c>
      <c r="N34" s="29">
        <f t="shared" si="7"/>
        <v>0.26518758222168581</v>
      </c>
      <c r="O34" s="29">
        <f t="shared" si="7"/>
        <v>0.26518758222168581</v>
      </c>
      <c r="P34" s="29">
        <f t="shared" si="7"/>
        <v>0.26518758222168581</v>
      </c>
      <c r="Q34" s="29">
        <f t="shared" si="7"/>
        <v>0.26518758222168581</v>
      </c>
      <c r="R34" s="30">
        <f t="shared" si="7"/>
        <v>0.26518758222168581</v>
      </c>
      <c r="S34" s="16"/>
      <c r="T34" s="26" t="s">
        <v>30</v>
      </c>
      <c r="U34" s="26">
        <v>8</v>
      </c>
      <c r="V34" s="31" t="str">
        <f t="shared" si="2"/>
        <v>Worst_8</v>
      </c>
      <c r="W34" s="32">
        <f t="shared" si="6"/>
        <v>0.88728822134306462</v>
      </c>
      <c r="X34" s="27">
        <f t="shared" si="6"/>
        <v>0.91254070846064839</v>
      </c>
      <c r="Y34" s="27">
        <f t="shared" si="6"/>
        <v>0.9004298452912779</v>
      </c>
      <c r="Z34" s="27">
        <f t="shared" si="6"/>
        <v>0.88388055590529457</v>
      </c>
      <c r="AA34" s="27">
        <f t="shared" si="6"/>
        <v>0.8644897442754067</v>
      </c>
      <c r="AB34" s="27">
        <f t="shared" si="6"/>
        <v>0.84269511107603667</v>
      </c>
      <c r="AC34" s="27">
        <f t="shared" si="6"/>
        <v>0.81869281235926783</v>
      </c>
      <c r="AD34" s="27">
        <f t="shared" si="6"/>
        <v>0.79262016455053563</v>
      </c>
      <c r="AE34" s="27">
        <f t="shared" si="6"/>
        <v>0.76461034771619296</v>
      </c>
      <c r="AF34" s="27">
        <f t="shared" si="6"/>
        <v>0.73481241777831419</v>
      </c>
      <c r="AG34" s="27">
        <f t="shared" si="6"/>
        <v>0.73481241777831419</v>
      </c>
      <c r="AH34" s="27">
        <f t="shared" si="6"/>
        <v>0.73481241777831419</v>
      </c>
      <c r="AI34" s="27">
        <f t="shared" si="6"/>
        <v>0.73481241777831419</v>
      </c>
      <c r="AJ34" s="27">
        <f t="shared" si="6"/>
        <v>0.73481241777831419</v>
      </c>
      <c r="AK34" s="28">
        <f t="shared" si="6"/>
        <v>0.73481241777831419</v>
      </c>
      <c r="AL34" s="19"/>
      <c r="AM34" s="26" t="s">
        <v>30</v>
      </c>
      <c r="AN34" s="26">
        <v>8</v>
      </c>
      <c r="AO34" s="31" t="str">
        <f t="shared" si="4"/>
        <v>Worst_8</v>
      </c>
      <c r="AP34" s="32">
        <f>IF(AP$2=0,D34,D34*PRODUCT(V34:$W34))</f>
        <v>0.11271177865693537</v>
      </c>
      <c r="AQ34" s="27">
        <f>IF(AQ$2=0,E34,E34*PRODUCT($W34:W34))</f>
        <v>7.7601599229875876E-2</v>
      </c>
      <c r="AR34" s="27">
        <f>IF(AR$2=0,F34,F34*PRODUCT($W34:X34))</f>
        <v>8.0620622229392813E-2</v>
      </c>
      <c r="AS34" s="27">
        <f>IF(AS$2=0,G34,G34*PRODUCT($W34:Y34))</f>
        <v>8.465873861485694E-2</v>
      </c>
      <c r="AT34" s="27">
        <f>IF(AT$2=0,H34,H34*PRODUCT($W34:Z34))</f>
        <v>8.7323792765338748E-2</v>
      </c>
      <c r="AU34" s="27">
        <f>IF(AU$2=0,I34,I34*PRODUCT($W34:AA34))</f>
        <v>8.7631953134335056E-2</v>
      </c>
      <c r="AV34" s="27">
        <f>IF(AV$2=0,J34,J34*PRODUCT($W34:AB34))</f>
        <v>8.5114933985281402E-2</v>
      </c>
      <c r="AW34" s="27">
        <f>IF(AW$2=0,K34,K34*PRODUCT($W34:AC34))</f>
        <v>7.9703657004620218E-2</v>
      </c>
      <c r="AX34" s="27">
        <f>IF(AX$2=0,L34,L34*PRODUCT($W34:AD34))</f>
        <v>7.1707438143857674E-2</v>
      </c>
      <c r="AY34" s="27">
        <f>IF(AY$2=0,M34,M34*PRODUCT($W34:AE34))</f>
        <v>6.1768946532604355E-2</v>
      </c>
      <c r="AZ34" s="27">
        <f>IF(AZ$2=0,N34,N34*PRODUCT($W34:AF34))</f>
        <v>4.538858894524242E-2</v>
      </c>
      <c r="BA34" s="27">
        <f>IF(BA$2=0,O34,O34*PRODUCT($W34:AG34))</f>
        <v>3.3352098782399649E-2</v>
      </c>
      <c r="BB34" s="27">
        <f>IF(BB$2=0,P34,P34*PRODUCT($W34:AH34))</f>
        <v>2.4507536344276253E-2</v>
      </c>
      <c r="BC34" s="27">
        <f>IF(BC$2=0,Q34,Q34*PRODUCT($W34:AI34))</f>
        <v>1.800844203492754E-2</v>
      </c>
      <c r="BD34" s="28">
        <f>IF(BD$2=0,R34,R34*PRODUCT($W34:AJ34))</f>
        <v>1.3232826832105729E-2</v>
      </c>
      <c r="BE34" s="19"/>
      <c r="BV34" s="25" t="s">
        <v>30</v>
      </c>
      <c r="BW34" s="26">
        <v>8</v>
      </c>
      <c r="BX34" s="31" t="str">
        <f t="shared" si="5"/>
        <v>Worst_8</v>
      </c>
      <c r="BY34" s="32">
        <f>SUM($AP34:AP34)</f>
        <v>0.11271177865693537</v>
      </c>
      <c r="BZ34" s="27">
        <f>SUM($AP34:AQ34)</f>
        <v>0.19031337788681124</v>
      </c>
      <c r="CA34" s="27">
        <f>SUM($AP34:AR34)</f>
        <v>0.27093400011620405</v>
      </c>
      <c r="CB34" s="27">
        <f>SUM($AP34:AS34)</f>
        <v>0.35559273873106101</v>
      </c>
      <c r="CC34" s="27">
        <f>SUM($AP34:AT34)</f>
        <v>0.44291653149639976</v>
      </c>
      <c r="CD34" s="27">
        <f>SUM($AP34:AU34)</f>
        <v>0.53054848463073478</v>
      </c>
      <c r="CE34" s="27">
        <f>SUM($AP34:AV34)</f>
        <v>0.61566341861601614</v>
      </c>
      <c r="CF34" s="27">
        <f>SUM($AP34:AW34)</f>
        <v>0.69536707562063638</v>
      </c>
      <c r="CG34" s="27">
        <f>SUM($AP34:AX34)</f>
        <v>0.76707451376449409</v>
      </c>
      <c r="CH34" s="27">
        <f>SUM($AP34:AY34)</f>
        <v>0.82884346029709843</v>
      </c>
      <c r="CI34" s="27">
        <f>SUM($AP34:AZ34)</f>
        <v>0.87423204924234088</v>
      </c>
      <c r="CJ34" s="27">
        <f>SUM($AP34:BA34)</f>
        <v>0.90758414802474052</v>
      </c>
      <c r="CK34" s="27">
        <f>SUM($AP34:BB34)</f>
        <v>0.93209168436901679</v>
      </c>
      <c r="CL34" s="27">
        <f>SUM($AP34:BC34)</f>
        <v>0.95010012640394437</v>
      </c>
      <c r="CM34" s="28">
        <f>SUM($AP34:BD34)</f>
        <v>0.96333295323605006</v>
      </c>
    </row>
    <row r="35" spans="1:91" ht="15" customHeight="1">
      <c r="A35" s="11" t="s">
        <v>0</v>
      </c>
      <c r="B35" s="10">
        <v>9</v>
      </c>
      <c r="C35" s="10" t="str">
        <f t="shared" si="0"/>
        <v>TTC_9</v>
      </c>
      <c r="D35" s="12">
        <v>8.3099999999999993E-2</v>
      </c>
      <c r="E35" s="12">
        <v>3.0902405858002878E-2</v>
      </c>
      <c r="F35" s="12">
        <v>2.2784352692127047E-2</v>
      </c>
      <c r="G35" s="12">
        <v>1.8647568333617418E-2</v>
      </c>
      <c r="H35" s="12">
        <v>1.6036754246303974E-2</v>
      </c>
      <c r="I35" s="12">
        <v>1.4201920846780354E-2</v>
      </c>
      <c r="J35" s="12">
        <v>1.2824666334711786E-2</v>
      </c>
      <c r="K35" s="12">
        <v>1.1743587053002146E-2</v>
      </c>
      <c r="L35" s="12">
        <v>1.0866995990345223E-2</v>
      </c>
      <c r="M35" s="13">
        <v>1.0138464740023166E-2</v>
      </c>
      <c r="N35" s="14">
        <f t="shared" ref="N35:R50" si="8">M35</f>
        <v>1.0138464740023166E-2</v>
      </c>
      <c r="O35" s="14">
        <f t="shared" si="8"/>
        <v>1.0138464740023166E-2</v>
      </c>
      <c r="P35" s="14">
        <f t="shared" si="8"/>
        <v>1.0138464740023166E-2</v>
      </c>
      <c r="Q35" s="14">
        <f t="shared" si="8"/>
        <v>1.0138464740023166E-2</v>
      </c>
      <c r="R35" s="15">
        <f t="shared" si="8"/>
        <v>1.0138464740023166E-2</v>
      </c>
      <c r="S35" s="16"/>
      <c r="T35" s="10" t="s">
        <v>0</v>
      </c>
      <c r="U35" s="10">
        <v>9</v>
      </c>
      <c r="V35" s="17" t="str">
        <f t="shared" si="2"/>
        <v>TTC_9</v>
      </c>
      <c r="W35" s="24">
        <f t="shared" ref="W35:AK50" si="9">1-D35</f>
        <v>0.91690000000000005</v>
      </c>
      <c r="X35" s="19">
        <f t="shared" si="9"/>
        <v>0.96909759414199714</v>
      </c>
      <c r="Y35" s="19">
        <f t="shared" si="9"/>
        <v>0.97721564730787291</v>
      </c>
      <c r="Z35" s="19">
        <f t="shared" si="9"/>
        <v>0.98135243166638253</v>
      </c>
      <c r="AA35" s="19">
        <f t="shared" si="9"/>
        <v>0.98396324575369598</v>
      </c>
      <c r="AB35" s="19">
        <f t="shared" si="9"/>
        <v>0.9857980791532196</v>
      </c>
      <c r="AC35" s="19">
        <f t="shared" si="9"/>
        <v>0.9871753336652882</v>
      </c>
      <c r="AD35" s="19">
        <f t="shared" si="9"/>
        <v>0.98825641294699784</v>
      </c>
      <c r="AE35" s="19">
        <f t="shared" si="9"/>
        <v>0.98913300400965476</v>
      </c>
      <c r="AF35" s="19">
        <f t="shared" si="9"/>
        <v>0.98986153525997689</v>
      </c>
      <c r="AG35" s="19">
        <f t="shared" si="9"/>
        <v>0.98986153525997689</v>
      </c>
      <c r="AH35" s="19">
        <f t="shared" si="9"/>
        <v>0.98986153525997689</v>
      </c>
      <c r="AI35" s="19">
        <f t="shared" si="9"/>
        <v>0.98986153525997689</v>
      </c>
      <c r="AJ35" s="19">
        <f t="shared" si="9"/>
        <v>0.98986153525997689</v>
      </c>
      <c r="AK35" s="22">
        <f t="shared" si="9"/>
        <v>0.98986153525997689</v>
      </c>
      <c r="AL35" s="19"/>
      <c r="AM35" s="10" t="s">
        <v>0</v>
      </c>
      <c r="AN35" s="10">
        <v>9</v>
      </c>
      <c r="AO35" s="17" t="str">
        <f t="shared" si="4"/>
        <v>TTC_9</v>
      </c>
      <c r="AP35" s="24">
        <f>IF(AP$2=0,D35,D35*PRODUCT(V35:$W35))</f>
        <v>8.3099999999999993E-2</v>
      </c>
      <c r="AQ35" s="19">
        <f>IF(AQ$2=0,E35,E35*PRODUCT($W35:W35))</f>
        <v>2.8334415931202839E-2</v>
      </c>
      <c r="AR35" s="19">
        <f>IF(AR$2=0,F35,F35*PRODUCT($W35:X35))</f>
        <v>2.0245391657509344E-2</v>
      </c>
      <c r="AS35" s="19">
        <f>IF(AS$2=0,G35,G35*PRODUCT($W35:Y35))</f>
        <v>1.6192060123449314E-2</v>
      </c>
      <c r="AT35" s="19">
        <f>IF(AT$2=0,H35,H35*PRODUCT($W35:Z35))</f>
        <v>1.366536944386207E-2</v>
      </c>
      <c r="AU35" s="19">
        <f>IF(AU$2=0,I35,I35*PRODUCT($W35:AA35))</f>
        <v>1.1907781790882921E-2</v>
      </c>
      <c r="AV35" s="19">
        <f>IF(AV$2=0,J35,J35*PRODUCT($W35:AB35))</f>
        <v>1.0600291839299947E-2</v>
      </c>
      <c r="AW35" s="19">
        <f>IF(AW$2=0,K35,K35*PRODUCT($W35:AC35))</f>
        <v>9.582234924087496E-3</v>
      </c>
      <c r="AX35" s="19">
        <f>IF(AX$2=0,L35,L35*PRODUCT($W35:AD35))</f>
        <v>8.7628462274910723E-3</v>
      </c>
      <c r="AY35" s="19">
        <f>IF(AY$2=0,M35,M35*PRODUCT($W35:AE35))</f>
        <v>8.0865368876424631E-3</v>
      </c>
      <c r="AZ35" s="19">
        <f>IF(AZ$2=0,N35,N35*PRODUCT($W35:AF35))</f>
        <v>8.0045518185382046E-3</v>
      </c>
      <c r="BA35" s="19">
        <f>IF(BA$2=0,O35,O35*PRODUCT($W35:AG35))</f>
        <v>7.9233979521662664E-3</v>
      </c>
      <c r="BB35" s="19">
        <f>IF(BB$2=0,P35,P35*PRODUCT($W35:AH35))</f>
        <v>7.8430668614070578E-3</v>
      </c>
      <c r="BC35" s="19">
        <f>IF(BC$2=0,Q35,Q35*PRODUCT($W35:AI35))</f>
        <v>7.7635502045790379E-3</v>
      </c>
      <c r="BD35" s="22">
        <f>IF(BD$2=0,R35,R35*PRODUCT($W35:AJ35))</f>
        <v>7.6848397245725146E-3</v>
      </c>
      <c r="BE35" s="19"/>
      <c r="BV35" s="11" t="s">
        <v>0</v>
      </c>
      <c r="BW35" s="10">
        <v>9</v>
      </c>
      <c r="BX35" s="17" t="str">
        <f t="shared" si="5"/>
        <v>TTC_9</v>
      </c>
      <c r="BY35" s="24">
        <f>SUM($AP35:AP35)</f>
        <v>8.3099999999999993E-2</v>
      </c>
      <c r="BZ35" s="19">
        <f>SUM($AP35:AQ35)</f>
        <v>0.11143441593120283</v>
      </c>
      <c r="CA35" s="19">
        <f>SUM($AP35:AR35)</f>
        <v>0.13167980758871217</v>
      </c>
      <c r="CB35" s="19">
        <f>SUM($AP35:AS35)</f>
        <v>0.14787186771216149</v>
      </c>
      <c r="CC35" s="19">
        <f>SUM($AP35:AT35)</f>
        <v>0.16153723715602356</v>
      </c>
      <c r="CD35" s="19">
        <f>SUM($AP35:AU35)</f>
        <v>0.17344501894690648</v>
      </c>
      <c r="CE35" s="19">
        <f>SUM($AP35:AV35)</f>
        <v>0.18404531078620642</v>
      </c>
      <c r="CF35" s="19">
        <f>SUM($AP35:AW35)</f>
        <v>0.19362754571029392</v>
      </c>
      <c r="CG35" s="19">
        <f>SUM($AP35:AX35)</f>
        <v>0.20239039193778499</v>
      </c>
      <c r="CH35" s="19">
        <f>SUM($AP35:AY35)</f>
        <v>0.21047692882542746</v>
      </c>
      <c r="CI35" s="19">
        <f>SUM($AP35:AZ35)</f>
        <v>0.21848148064396566</v>
      </c>
      <c r="CJ35" s="19">
        <f>SUM($AP35:BA35)</f>
        <v>0.22640487859613193</v>
      </c>
      <c r="CK35" s="19">
        <f>SUM($AP35:BB35)</f>
        <v>0.23424794545753899</v>
      </c>
      <c r="CL35" s="19">
        <f>SUM($AP35:BC35)</f>
        <v>0.24201149566211802</v>
      </c>
      <c r="CM35" s="22">
        <f>SUM($AP35:BD35)</f>
        <v>0.24969633538669053</v>
      </c>
    </row>
    <row r="36" spans="1:91" ht="15" customHeight="1">
      <c r="A36" s="20" t="s">
        <v>28</v>
      </c>
      <c r="B36" s="21">
        <v>9</v>
      </c>
      <c r="C36" s="21" t="str">
        <f t="shared" si="0"/>
        <v>Best_9</v>
      </c>
      <c r="D36" s="19">
        <v>3.7743104985504067E-2</v>
      </c>
      <c r="E36" s="19">
        <v>6.5702509135445704E-3</v>
      </c>
      <c r="F36" s="19">
        <v>2.9919999243556311E-3</v>
      </c>
      <c r="G36" s="19">
        <v>1.6389161083986818E-3</v>
      </c>
      <c r="H36" s="19">
        <v>9.8878564021158389E-4</v>
      </c>
      <c r="I36" s="19">
        <v>6.3421160233762485E-4</v>
      </c>
      <c r="J36" s="19">
        <v>4.2458381561219727E-4</v>
      </c>
      <c r="K36" s="19">
        <v>2.9343844600866742E-4</v>
      </c>
      <c r="L36" s="19">
        <v>2.0786388206254263E-4</v>
      </c>
      <c r="M36" s="22">
        <v>1.5017057010844237E-4</v>
      </c>
      <c r="N36" s="16">
        <f t="shared" si="8"/>
        <v>1.5017057010844237E-4</v>
      </c>
      <c r="O36" s="16">
        <f t="shared" si="8"/>
        <v>1.5017057010844237E-4</v>
      </c>
      <c r="P36" s="16">
        <f t="shared" si="8"/>
        <v>1.5017057010844237E-4</v>
      </c>
      <c r="Q36" s="16">
        <f t="shared" si="8"/>
        <v>1.5017057010844237E-4</v>
      </c>
      <c r="R36" s="23">
        <f t="shared" si="8"/>
        <v>1.5017057010844237E-4</v>
      </c>
      <c r="S36" s="16"/>
      <c r="T36" s="21" t="s">
        <v>28</v>
      </c>
      <c r="U36" s="21">
        <v>9</v>
      </c>
      <c r="V36" s="9" t="str">
        <f t="shared" si="2"/>
        <v>Best_9</v>
      </c>
      <c r="W36" s="24">
        <f t="shared" si="9"/>
        <v>0.96225689501449596</v>
      </c>
      <c r="X36" s="19">
        <f t="shared" si="9"/>
        <v>0.99342974908645543</v>
      </c>
      <c r="Y36" s="19">
        <f t="shared" si="9"/>
        <v>0.99700800007564438</v>
      </c>
      <c r="Z36" s="19">
        <f t="shared" si="9"/>
        <v>0.99836108389160128</v>
      </c>
      <c r="AA36" s="19">
        <f t="shared" si="9"/>
        <v>0.99901121435978846</v>
      </c>
      <c r="AB36" s="19">
        <f t="shared" si="9"/>
        <v>0.99936578839766232</v>
      </c>
      <c r="AC36" s="19">
        <f t="shared" si="9"/>
        <v>0.99957541618438783</v>
      </c>
      <c r="AD36" s="19">
        <f t="shared" si="9"/>
        <v>0.99970656155399129</v>
      </c>
      <c r="AE36" s="19">
        <f t="shared" si="9"/>
        <v>0.99979213611793749</v>
      </c>
      <c r="AF36" s="19">
        <f t="shared" si="9"/>
        <v>0.99984982942989153</v>
      </c>
      <c r="AG36" s="19">
        <f t="shared" si="9"/>
        <v>0.99984982942989153</v>
      </c>
      <c r="AH36" s="19">
        <f t="shared" si="9"/>
        <v>0.99984982942989153</v>
      </c>
      <c r="AI36" s="19">
        <f t="shared" si="9"/>
        <v>0.99984982942989153</v>
      </c>
      <c r="AJ36" s="19">
        <f t="shared" si="9"/>
        <v>0.99984982942989153</v>
      </c>
      <c r="AK36" s="22">
        <f t="shared" si="9"/>
        <v>0.99984982942989153</v>
      </c>
      <c r="AL36" s="19"/>
      <c r="AM36" s="21" t="s">
        <v>28</v>
      </c>
      <c r="AN36" s="21">
        <v>9</v>
      </c>
      <c r="AO36" s="9" t="str">
        <f t="shared" si="4"/>
        <v>Best_9</v>
      </c>
      <c r="AP36" s="24">
        <f>IF(AP$2=0,D36,D36*PRODUCT(V36:$W36))</f>
        <v>3.7743104985504067E-2</v>
      </c>
      <c r="AQ36" s="19">
        <f>IF(AQ$2=0,E36,E36*PRODUCT($W36:W36))</f>
        <v>6.3222692435335537E-3</v>
      </c>
      <c r="AR36" s="19">
        <f>IF(AR$2=0,F36,F36*PRODUCT($W36:X36))</f>
        <v>2.860156327995648E-3</v>
      </c>
      <c r="AS36" s="19">
        <f>IF(AS$2=0,G36,G36*PRODUCT($W36:Y36))</f>
        <v>1.5620091004736054E-3</v>
      </c>
      <c r="AT36" s="19">
        <f>IF(AT$2=0,H36,H36*PRODUCT($W36:Z36))</f>
        <v>9.4084185726905141E-4</v>
      </c>
      <c r="AU36" s="19">
        <f>IF(AU$2=0,I36,I36*PRODUCT($W36:AA36))</f>
        <v>6.0286354929618333E-4</v>
      </c>
      <c r="AV36" s="19">
        <f>IF(AV$2=0,J36,J36*PRODUCT($W36:AB36))</f>
        <v>4.0334135868306457E-4</v>
      </c>
      <c r="AW36" s="19">
        <f>IF(AW$2=0,K36,K36*PRODUCT($W36:AC36))</f>
        <v>2.786389993436843E-4</v>
      </c>
      <c r="AX36" s="19">
        <f>IF(AX$2=0,L36,L36*PRODUCT($W36:AD36))</f>
        <v>1.9732243415439231E-4</v>
      </c>
      <c r="AY36" s="19">
        <f>IF(AY$2=0,M36,M36*PRODUCT($W36:AE36))</f>
        <v>1.4252530411233566E-4</v>
      </c>
      <c r="AZ36" s="19">
        <f>IF(AZ$2=0,N36,N36*PRODUCT($W36:AF36))</f>
        <v>1.4250390100616222E-4</v>
      </c>
      <c r="BA36" s="19">
        <f>IF(BA$2=0,O36,O36*PRODUCT($W36:AG36))</f>
        <v>1.4248250111410543E-4</v>
      </c>
      <c r="BB36" s="19">
        <f>IF(BB$2=0,P36,P36*PRODUCT($W36:AH36))</f>
        <v>1.4246110443568265E-4</v>
      </c>
      <c r="BC36" s="19">
        <f>IF(BC$2=0,Q36,Q36*PRODUCT($W36:AI36))</f>
        <v>1.4243971097041127E-4</v>
      </c>
      <c r="BD36" s="22">
        <f>IF(BD$2=0,R36,R36*PRODUCT($W36:AJ36))</f>
        <v>1.4241832071780876E-4</v>
      </c>
      <c r="BE36" s="19"/>
      <c r="BV36" s="20" t="s">
        <v>28</v>
      </c>
      <c r="BW36" s="21">
        <v>9</v>
      </c>
      <c r="BX36" s="9" t="str">
        <f t="shared" si="5"/>
        <v>Best_9</v>
      </c>
      <c r="BY36" s="24">
        <f>SUM($AP36:AP36)</f>
        <v>3.7743104985504067E-2</v>
      </c>
      <c r="BZ36" s="19">
        <f>SUM($AP36:AQ36)</f>
        <v>4.406537422903762E-2</v>
      </c>
      <c r="CA36" s="19">
        <f>SUM($AP36:AR36)</f>
        <v>4.6925530557033267E-2</v>
      </c>
      <c r="CB36" s="19">
        <f>SUM($AP36:AS36)</f>
        <v>4.8487539657506872E-2</v>
      </c>
      <c r="CC36" s="19">
        <f>SUM($AP36:AT36)</f>
        <v>4.9428381514775924E-2</v>
      </c>
      <c r="CD36" s="19">
        <f>SUM($AP36:AU36)</f>
        <v>5.0031245064072104E-2</v>
      </c>
      <c r="CE36" s="19">
        <f>SUM($AP36:AV36)</f>
        <v>5.0434586422755168E-2</v>
      </c>
      <c r="CF36" s="19">
        <f>SUM($AP36:AW36)</f>
        <v>5.071322542209885E-2</v>
      </c>
      <c r="CG36" s="19">
        <f>SUM($AP36:AX36)</f>
        <v>5.0910547856253242E-2</v>
      </c>
      <c r="CH36" s="19">
        <f>SUM($AP36:AY36)</f>
        <v>5.1053073160365579E-2</v>
      </c>
      <c r="CI36" s="19">
        <f>SUM($AP36:AZ36)</f>
        <v>5.119557706137174E-2</v>
      </c>
      <c r="CJ36" s="19">
        <f>SUM($AP36:BA36)</f>
        <v>5.1338059562485848E-2</v>
      </c>
      <c r="CK36" s="19">
        <f>SUM($AP36:BB36)</f>
        <v>5.1480520666921534E-2</v>
      </c>
      <c r="CL36" s="19">
        <f>SUM($AP36:BC36)</f>
        <v>5.1622960377891942E-2</v>
      </c>
      <c r="CM36" s="22">
        <f>SUM($AP36:BD36)</f>
        <v>5.1765378698609754E-2</v>
      </c>
    </row>
    <row r="37" spans="1:91" ht="15" customHeight="1">
      <c r="A37" s="20" t="s">
        <v>29</v>
      </c>
      <c r="B37" s="21">
        <v>9</v>
      </c>
      <c r="C37" s="21" t="str">
        <f t="shared" si="0"/>
        <v>Base_9</v>
      </c>
      <c r="D37" s="19">
        <v>9.8306150316047225E-2</v>
      </c>
      <c r="E37" s="19">
        <v>2.9646281010852926E-2</v>
      </c>
      <c r="F37" s="19">
        <v>2.2971919296141612E-2</v>
      </c>
      <c r="G37" s="19">
        <v>1.9984155218237008E-2</v>
      </c>
      <c r="H37" s="19">
        <v>1.8371747424727757E-2</v>
      </c>
      <c r="I37" s="19">
        <v>1.7451624275356986E-2</v>
      </c>
      <c r="J37" s="19">
        <v>1.6941913702864731E-2</v>
      </c>
      <c r="K37" s="19">
        <v>1.6703643811648263E-2</v>
      </c>
      <c r="L37" s="19">
        <v>1.6660175556628444E-2</v>
      </c>
      <c r="M37" s="22">
        <v>1.6765911320272289E-2</v>
      </c>
      <c r="N37" s="16">
        <f t="shared" si="8"/>
        <v>1.6765911320272289E-2</v>
      </c>
      <c r="O37" s="16">
        <f t="shared" si="8"/>
        <v>1.6765911320272289E-2</v>
      </c>
      <c r="P37" s="16">
        <f t="shared" si="8"/>
        <v>1.6765911320272289E-2</v>
      </c>
      <c r="Q37" s="16">
        <f t="shared" si="8"/>
        <v>1.6765911320272289E-2</v>
      </c>
      <c r="R37" s="23">
        <f t="shared" si="8"/>
        <v>1.6765911320272289E-2</v>
      </c>
      <c r="S37" s="16"/>
      <c r="T37" s="21" t="s">
        <v>29</v>
      </c>
      <c r="U37" s="21">
        <v>9</v>
      </c>
      <c r="V37" s="9" t="str">
        <f t="shared" si="2"/>
        <v>Base_9</v>
      </c>
      <c r="W37" s="24">
        <f t="shared" si="9"/>
        <v>0.90169384968395283</v>
      </c>
      <c r="X37" s="19">
        <f t="shared" si="9"/>
        <v>0.97035371898914713</v>
      </c>
      <c r="Y37" s="19">
        <f t="shared" si="9"/>
        <v>0.97702808070385838</v>
      </c>
      <c r="Z37" s="19">
        <f t="shared" si="9"/>
        <v>0.98001584478176296</v>
      </c>
      <c r="AA37" s="19">
        <f t="shared" si="9"/>
        <v>0.9816282525752722</v>
      </c>
      <c r="AB37" s="19">
        <f t="shared" si="9"/>
        <v>0.98254837572464304</v>
      </c>
      <c r="AC37" s="19">
        <f t="shared" si="9"/>
        <v>0.98305808629713531</v>
      </c>
      <c r="AD37" s="19">
        <f t="shared" si="9"/>
        <v>0.98329635618835176</v>
      </c>
      <c r="AE37" s="19">
        <f t="shared" si="9"/>
        <v>0.98333982444337154</v>
      </c>
      <c r="AF37" s="19">
        <f t="shared" si="9"/>
        <v>0.98323408867972772</v>
      </c>
      <c r="AG37" s="19">
        <f t="shared" si="9"/>
        <v>0.98323408867972772</v>
      </c>
      <c r="AH37" s="19">
        <f t="shared" si="9"/>
        <v>0.98323408867972772</v>
      </c>
      <c r="AI37" s="19">
        <f t="shared" si="9"/>
        <v>0.98323408867972772</v>
      </c>
      <c r="AJ37" s="19">
        <f t="shared" si="9"/>
        <v>0.98323408867972772</v>
      </c>
      <c r="AK37" s="22">
        <f t="shared" si="9"/>
        <v>0.98323408867972772</v>
      </c>
      <c r="AL37" s="19"/>
      <c r="AM37" s="21" t="s">
        <v>29</v>
      </c>
      <c r="AN37" s="21">
        <v>9</v>
      </c>
      <c r="AO37" s="9" t="str">
        <f t="shared" si="4"/>
        <v>Base_9</v>
      </c>
      <c r="AP37" s="24">
        <f>IF(AP$2=0,D37,D37*PRODUCT(V37:$W37))</f>
        <v>9.8306150316047225E-2</v>
      </c>
      <c r="AQ37" s="19">
        <f>IF(AQ$2=0,E37,E37*PRODUCT($W37:W37))</f>
        <v>2.6731869253488243E-2</v>
      </c>
      <c r="AR37" s="19">
        <f>IF(AR$2=0,F37,F37*PRODUCT($W37:X37))</f>
        <v>2.0099556001640873E-2</v>
      </c>
      <c r="AS37" s="19">
        <f>IF(AS$2=0,G37,G37*PRODUCT($W37:Y37))</f>
        <v>1.7083703380024018E-2</v>
      </c>
      <c r="AT37" s="19">
        <f>IF(AT$2=0,H37,H37*PRODUCT($W37:Z37))</f>
        <v>1.539145906092E-2</v>
      </c>
      <c r="AU37" s="19">
        <f>IF(AU$2=0,I37,I37*PRODUCT($W37:AA37))</f>
        <v>1.4351993505052047E-2</v>
      </c>
      <c r="AV37" s="19">
        <f>IF(AV$2=0,J37,J37*PRODUCT($W37:AB37))</f>
        <v>1.3689663787507201E-2</v>
      </c>
      <c r="AW37" s="19">
        <f>IF(AW$2=0,K37,K37*PRODUCT($W37:AC37))</f>
        <v>1.3268466044178988E-2</v>
      </c>
      <c r="AX37" s="19">
        <f>IF(AX$2=0,L37,L37*PRODUCT($W37:AD37))</f>
        <v>1.3012882253197034E-2</v>
      </c>
      <c r="AY37" s="19">
        <f>IF(AY$2=0,M37,M37*PRODUCT($W37:AE37))</f>
        <v>1.2877297211038816E-2</v>
      </c>
      <c r="AZ37" s="19">
        <f>IF(AZ$2=0,N37,N37*PRODUCT($W37:AF37))</f>
        <v>1.266139758795375E-2</v>
      </c>
      <c r="BA37" s="19">
        <f>IF(BA$2=0,O37,O37*PRODUCT($W37:AG37))</f>
        <v>1.2449117718803408E-2</v>
      </c>
      <c r="BB37" s="19">
        <f>IF(BB$2=0,P37,P37*PRODUCT($W37:AH37))</f>
        <v>1.224039691511432E-2</v>
      </c>
      <c r="BC37" s="19">
        <f>IF(BC$2=0,Q37,Q37*PRODUCT($W37:AI37))</f>
        <v>1.2035175505910578E-2</v>
      </c>
      <c r="BD37" s="22">
        <f>IF(BD$2=0,R37,R37*PRODUCT($W37:AJ37))</f>
        <v>1.1833394820654567E-2</v>
      </c>
      <c r="BE37" s="19"/>
      <c r="BV37" s="20" t="s">
        <v>29</v>
      </c>
      <c r="BW37" s="21">
        <v>9</v>
      </c>
      <c r="BX37" s="9" t="str">
        <f t="shared" si="5"/>
        <v>Base_9</v>
      </c>
      <c r="BY37" s="24">
        <f>SUM($AP37:AP37)</f>
        <v>9.8306150316047225E-2</v>
      </c>
      <c r="BZ37" s="19">
        <f>SUM($AP37:AQ37)</f>
        <v>0.12503801956953547</v>
      </c>
      <c r="CA37" s="19">
        <f>SUM($AP37:AR37)</f>
        <v>0.14513757557117635</v>
      </c>
      <c r="CB37" s="19">
        <f>SUM($AP37:AS37)</f>
        <v>0.16222127895120037</v>
      </c>
      <c r="CC37" s="19">
        <f>SUM($AP37:AT37)</f>
        <v>0.17761273801212035</v>
      </c>
      <c r="CD37" s="19">
        <f>SUM($AP37:AU37)</f>
        <v>0.19196473151717239</v>
      </c>
      <c r="CE37" s="19">
        <f>SUM($AP37:AV37)</f>
        <v>0.20565439530467958</v>
      </c>
      <c r="CF37" s="19">
        <f>SUM($AP37:AW37)</f>
        <v>0.21892286134885858</v>
      </c>
      <c r="CG37" s="19">
        <f>SUM($AP37:AX37)</f>
        <v>0.2319357436020556</v>
      </c>
      <c r="CH37" s="19">
        <f>SUM($AP37:AY37)</f>
        <v>0.24481304081309441</v>
      </c>
      <c r="CI37" s="19">
        <f>SUM($AP37:AZ37)</f>
        <v>0.25747443840104817</v>
      </c>
      <c r="CJ37" s="19">
        <f>SUM($AP37:BA37)</f>
        <v>0.26992355611985158</v>
      </c>
      <c r="CK37" s="19">
        <f>SUM($AP37:BB37)</f>
        <v>0.28216395303496589</v>
      </c>
      <c r="CL37" s="19">
        <f>SUM($AP37:BC37)</f>
        <v>0.29419912854087649</v>
      </c>
      <c r="CM37" s="22">
        <f>SUM($AP37:BD37)</f>
        <v>0.30603252336153103</v>
      </c>
    </row>
    <row r="38" spans="1:91" ht="15" customHeight="1">
      <c r="A38" s="25" t="s">
        <v>30</v>
      </c>
      <c r="B38" s="26">
        <v>9</v>
      </c>
      <c r="C38" s="26" t="str">
        <f t="shared" si="0"/>
        <v>Worst_9</v>
      </c>
      <c r="D38" s="27">
        <v>0.15259945176991951</v>
      </c>
      <c r="E38" s="27">
        <v>9.8161788016678617E-2</v>
      </c>
      <c r="F38" s="27">
        <v>0.10690425885333213</v>
      </c>
      <c r="G38" s="27">
        <v>0.12145436015306753</v>
      </c>
      <c r="H38" s="27">
        <v>0.1392654603409266</v>
      </c>
      <c r="I38" s="27">
        <v>0.15964248972459194</v>
      </c>
      <c r="J38" s="27">
        <v>0.18229517703597661</v>
      </c>
      <c r="K38" s="27">
        <v>0.20704989640066693</v>
      </c>
      <c r="L38" s="27">
        <v>0.23376287185968689</v>
      </c>
      <c r="M38" s="28">
        <v>0.26228765666495002</v>
      </c>
      <c r="N38" s="29">
        <f t="shared" si="8"/>
        <v>0.26228765666495002</v>
      </c>
      <c r="O38" s="29">
        <f t="shared" si="8"/>
        <v>0.26228765666495002</v>
      </c>
      <c r="P38" s="29">
        <f t="shared" si="8"/>
        <v>0.26228765666495002</v>
      </c>
      <c r="Q38" s="29">
        <f t="shared" si="8"/>
        <v>0.26228765666495002</v>
      </c>
      <c r="R38" s="30">
        <f t="shared" si="8"/>
        <v>0.26228765666495002</v>
      </c>
      <c r="S38" s="16"/>
      <c r="T38" s="26" t="s">
        <v>30</v>
      </c>
      <c r="U38" s="26">
        <v>9</v>
      </c>
      <c r="V38" s="31" t="str">
        <f t="shared" si="2"/>
        <v>Worst_9</v>
      </c>
      <c r="W38" s="32">
        <f t="shared" si="9"/>
        <v>0.84740054823008049</v>
      </c>
      <c r="X38" s="27">
        <f t="shared" si="9"/>
        <v>0.90183821198332137</v>
      </c>
      <c r="Y38" s="27">
        <f t="shared" si="9"/>
        <v>0.8930957411466679</v>
      </c>
      <c r="Z38" s="27">
        <f t="shared" si="9"/>
        <v>0.87854563984693246</v>
      </c>
      <c r="AA38" s="27">
        <f t="shared" si="9"/>
        <v>0.86073453965907343</v>
      </c>
      <c r="AB38" s="27">
        <f t="shared" si="9"/>
        <v>0.84035751027540806</v>
      </c>
      <c r="AC38" s="27">
        <f t="shared" si="9"/>
        <v>0.81770482296402336</v>
      </c>
      <c r="AD38" s="27">
        <f t="shared" si="9"/>
        <v>0.79295010359933304</v>
      </c>
      <c r="AE38" s="27">
        <f t="shared" si="9"/>
        <v>0.76623712814031308</v>
      </c>
      <c r="AF38" s="27">
        <f t="shared" si="9"/>
        <v>0.73771234333504998</v>
      </c>
      <c r="AG38" s="27">
        <f t="shared" si="9"/>
        <v>0.73771234333504998</v>
      </c>
      <c r="AH38" s="27">
        <f t="shared" si="9"/>
        <v>0.73771234333504998</v>
      </c>
      <c r="AI38" s="27">
        <f t="shared" si="9"/>
        <v>0.73771234333504998</v>
      </c>
      <c r="AJ38" s="27">
        <f t="shared" si="9"/>
        <v>0.73771234333504998</v>
      </c>
      <c r="AK38" s="28">
        <f t="shared" si="9"/>
        <v>0.73771234333504998</v>
      </c>
      <c r="AL38" s="19"/>
      <c r="AM38" s="26" t="s">
        <v>30</v>
      </c>
      <c r="AN38" s="26">
        <v>9</v>
      </c>
      <c r="AO38" s="31" t="str">
        <f t="shared" si="4"/>
        <v>Worst_9</v>
      </c>
      <c r="AP38" s="32">
        <f>IF(AP$2=0,D38,D38*PRODUCT(V38:$W38))</f>
        <v>0.15259945176991951</v>
      </c>
      <c r="AQ38" s="27">
        <f>IF(AQ$2=0,E38,E38*PRODUCT($W38:W38))</f>
        <v>8.3182352980578411E-2</v>
      </c>
      <c r="AR38" s="27">
        <f>IF(AR$2=0,F38,F38*PRODUCT($W38:X38))</f>
        <v>8.1698179765379089E-2</v>
      </c>
      <c r="AS38" s="27">
        <f>IF(AS$2=0,G38,G38*PRODUCT($W38:Y38))</f>
        <v>8.2895031772285896E-2</v>
      </c>
      <c r="AT38" s="27">
        <f>IF(AT$2=0,H38,H38*PRODUCT($W38:Z38))</f>
        <v>8.3507049388549595E-2</v>
      </c>
      <c r="AU38" s="27">
        <f>IF(AU$2=0,I38,I38*PRODUCT($W38:AA38))</f>
        <v>8.2394352026883041E-2</v>
      </c>
      <c r="AV38" s="27">
        <f>IF(AV$2=0,J38,J38*PRODUCT($W38:AB38))</f>
        <v>7.9065717219401005E-2</v>
      </c>
      <c r="AW38" s="27">
        <f>IF(AW$2=0,K38,K38*PRODUCT($W38:AC38))</f>
        <v>7.3431874221875262E-2</v>
      </c>
      <c r="AX38" s="27">
        <f>IF(AX$2=0,L38,L38*PRODUCT($W38:AD38))</f>
        <v>6.5740195263880793E-2</v>
      </c>
      <c r="AY38" s="27">
        <f>IF(AY$2=0,M38,M38*PRODUCT($W38:AE38))</f>
        <v>5.6519264370210674E-2</v>
      </c>
      <c r="AZ38" s="27">
        <f>IF(AZ$2=0,N38,N38*PRODUCT($W38:AF38))</f>
        <v>4.169495896212131E-2</v>
      </c>
      <c r="BA38" s="27">
        <f>IF(BA$2=0,O38,O38*PRODUCT($W38:AG38))</f>
        <v>3.0758885881205258E-2</v>
      </c>
      <c r="BB38" s="27">
        <f>IF(BB$2=0,P38,P38*PRODUCT($W38:AH38))</f>
        <v>2.2691209781799313E-2</v>
      </c>
      <c r="BC38" s="27">
        <f>IF(BC$2=0,Q38,Q38*PRODUCT($W38:AI38))</f>
        <v>1.6739585541238378E-2</v>
      </c>
      <c r="BD38" s="28">
        <f>IF(BD$2=0,R38,R38*PRODUCT($W38:AJ38))</f>
        <v>1.2348998876084484E-2</v>
      </c>
      <c r="BE38" s="19"/>
      <c r="BV38" s="25" t="s">
        <v>30</v>
      </c>
      <c r="BW38" s="26">
        <v>9</v>
      </c>
      <c r="BX38" s="31" t="str">
        <f t="shared" si="5"/>
        <v>Worst_9</v>
      </c>
      <c r="BY38" s="32">
        <f>SUM($AP38:AP38)</f>
        <v>0.15259945176991951</v>
      </c>
      <c r="BZ38" s="27">
        <f>SUM($AP38:AQ38)</f>
        <v>0.23578180475049793</v>
      </c>
      <c r="CA38" s="27">
        <f>SUM($AP38:AR38)</f>
        <v>0.317479984515877</v>
      </c>
      <c r="CB38" s="27">
        <f>SUM($AP38:AS38)</f>
        <v>0.40037501628816291</v>
      </c>
      <c r="CC38" s="27">
        <f>SUM($AP38:AT38)</f>
        <v>0.48388206567671249</v>
      </c>
      <c r="CD38" s="27">
        <f>SUM($AP38:AU38)</f>
        <v>0.56627641770359549</v>
      </c>
      <c r="CE38" s="27">
        <f>SUM($AP38:AV38)</f>
        <v>0.64534213492299652</v>
      </c>
      <c r="CF38" s="27">
        <f>SUM($AP38:AW38)</f>
        <v>0.71877400914487177</v>
      </c>
      <c r="CG38" s="27">
        <f>SUM($AP38:AX38)</f>
        <v>0.78451420440875252</v>
      </c>
      <c r="CH38" s="27">
        <f>SUM($AP38:AY38)</f>
        <v>0.84103346877896323</v>
      </c>
      <c r="CI38" s="27">
        <f>SUM($AP38:AZ38)</f>
        <v>0.88272842774108451</v>
      </c>
      <c r="CJ38" s="27">
        <f>SUM($AP38:BA38)</f>
        <v>0.91348731362228974</v>
      </c>
      <c r="CK38" s="27">
        <f>SUM($AP38:BB38)</f>
        <v>0.93617852340408902</v>
      </c>
      <c r="CL38" s="27">
        <f>SUM($AP38:BC38)</f>
        <v>0.95291810894532736</v>
      </c>
      <c r="CM38" s="28">
        <f>SUM($AP38:BD38)</f>
        <v>0.9652671078214119</v>
      </c>
    </row>
    <row r="39" spans="1:91" ht="15" customHeight="1">
      <c r="A39" s="11" t="s">
        <v>0</v>
      </c>
      <c r="B39" s="10">
        <v>10</v>
      </c>
      <c r="C39" s="10" t="str">
        <f t="shared" si="0"/>
        <v>TTC_10</v>
      </c>
      <c r="D39" s="12">
        <v>0.11190000000000003</v>
      </c>
      <c r="E39" s="12">
        <v>3.5383695710440206E-2</v>
      </c>
      <c r="F39" s="12">
        <v>2.5204091980297487E-2</v>
      </c>
      <c r="G39" s="12">
        <v>2.0178903509945979E-2</v>
      </c>
      <c r="H39" s="12">
        <v>1.7075081653812316E-2</v>
      </c>
      <c r="I39" s="12">
        <v>1.4929604851813119E-2</v>
      </c>
      <c r="J39" s="12">
        <v>1.3340765408567344E-2</v>
      </c>
      <c r="K39" s="12">
        <v>1.2107741242669856E-2</v>
      </c>
      <c r="L39" s="12">
        <v>1.1117768444260035E-2</v>
      </c>
      <c r="M39" s="13">
        <v>1.0302136988540054E-2</v>
      </c>
      <c r="N39" s="14">
        <f t="shared" si="8"/>
        <v>1.0302136988540054E-2</v>
      </c>
      <c r="O39" s="14">
        <f t="shared" si="8"/>
        <v>1.0302136988540054E-2</v>
      </c>
      <c r="P39" s="14">
        <f t="shared" si="8"/>
        <v>1.0302136988540054E-2</v>
      </c>
      <c r="Q39" s="14">
        <f t="shared" si="8"/>
        <v>1.0302136988540054E-2</v>
      </c>
      <c r="R39" s="15">
        <f t="shared" si="8"/>
        <v>1.0302136988540054E-2</v>
      </c>
      <c r="S39" s="16"/>
      <c r="T39" s="10" t="s">
        <v>0</v>
      </c>
      <c r="U39" s="10">
        <v>10</v>
      </c>
      <c r="V39" s="17" t="str">
        <f t="shared" si="2"/>
        <v>TTC_10</v>
      </c>
      <c r="W39" s="24">
        <f t="shared" si="9"/>
        <v>0.8881</v>
      </c>
      <c r="X39" s="19">
        <f t="shared" si="9"/>
        <v>0.9646163042895598</v>
      </c>
      <c r="Y39" s="19">
        <f t="shared" si="9"/>
        <v>0.97479590801970251</v>
      </c>
      <c r="Z39" s="19">
        <f t="shared" si="9"/>
        <v>0.979821096490054</v>
      </c>
      <c r="AA39" s="19">
        <f t="shared" si="9"/>
        <v>0.98292491834618767</v>
      </c>
      <c r="AB39" s="19">
        <f t="shared" si="9"/>
        <v>0.98507039514818684</v>
      </c>
      <c r="AC39" s="19">
        <f t="shared" si="9"/>
        <v>0.98665923459143268</v>
      </c>
      <c r="AD39" s="19">
        <f t="shared" si="9"/>
        <v>0.98789225875733011</v>
      </c>
      <c r="AE39" s="19">
        <f t="shared" si="9"/>
        <v>0.98888223155573995</v>
      </c>
      <c r="AF39" s="19">
        <f t="shared" si="9"/>
        <v>0.9896978630114599</v>
      </c>
      <c r="AG39" s="19">
        <f t="shared" si="9"/>
        <v>0.9896978630114599</v>
      </c>
      <c r="AH39" s="19">
        <f t="shared" si="9"/>
        <v>0.9896978630114599</v>
      </c>
      <c r="AI39" s="19">
        <f t="shared" si="9"/>
        <v>0.9896978630114599</v>
      </c>
      <c r="AJ39" s="19">
        <f t="shared" si="9"/>
        <v>0.9896978630114599</v>
      </c>
      <c r="AK39" s="22">
        <f t="shared" si="9"/>
        <v>0.9896978630114599</v>
      </c>
      <c r="AL39" s="19"/>
      <c r="AM39" s="10" t="s">
        <v>0</v>
      </c>
      <c r="AN39" s="10">
        <v>10</v>
      </c>
      <c r="AO39" s="17" t="str">
        <f t="shared" si="4"/>
        <v>TTC_10</v>
      </c>
      <c r="AP39" s="24">
        <f>IF(AP$2=0,D39,D39*PRODUCT(V39:$W39))</f>
        <v>0.11190000000000003</v>
      </c>
      <c r="AQ39" s="19">
        <f>IF(AQ$2=0,E39,E39*PRODUCT($W39:W39))</f>
        <v>3.1424260160441947E-2</v>
      </c>
      <c r="AR39" s="19">
        <f>IF(AR$2=0,F39,F39*PRODUCT($W39:X39))</f>
        <v>2.1591734144205621E-2</v>
      </c>
      <c r="AS39" s="19">
        <f>IF(AS$2=0,G39,G39*PRODUCT($W39:Y39))</f>
        <v>1.6851079573625694E-2</v>
      </c>
      <c r="AT39" s="19">
        <f>IF(AT$2=0,H39,H39*PRODUCT($W39:Z39))</f>
        <v>1.3971394025366261E-2</v>
      </c>
      <c r="AU39" s="19">
        <f>IF(AU$2=0,I39,I39*PRODUCT($W39:AA39))</f>
        <v>1.2007306871712474E-2</v>
      </c>
      <c r="AV39" s="19">
        <f>IF(AV$2=0,J39,J39*PRODUCT($W39:AB39))</f>
        <v>1.0569277762668304E-2</v>
      </c>
      <c r="AW39" s="19">
        <f>IF(AW$2=0,K39,K39*PRODUCT($W39:AC39))</f>
        <v>9.464439077159631E-3</v>
      </c>
      <c r="AX39" s="19">
        <f>IF(AX$2=0,L39,L39*PRODUCT($W39:AD39))</f>
        <v>8.5853688001311934E-3</v>
      </c>
      <c r="AY39" s="19">
        <f>IF(AY$2=0,M39,M39*PRODUCT($W39:AE39))</f>
        <v>7.8670738172643695E-3</v>
      </c>
      <c r="AZ39" s="19">
        <f>IF(AZ$2=0,N39,N39*PRODUCT($W39:AF39))</f>
        <v>7.7860261450999543E-3</v>
      </c>
      <c r="BA39" s="19">
        <f>IF(BA$2=0,O39,O39*PRODUCT($W39:AG39))</f>
        <v>7.7058134371567793E-3</v>
      </c>
      <c r="BB39" s="19">
        <f>IF(BB$2=0,P39,P39*PRODUCT($W39:AH39))</f>
        <v>7.6264270915190569E-3</v>
      </c>
      <c r="BC39" s="19">
        <f>IF(BC$2=0,Q39,Q39*PRODUCT($W39:AI39))</f>
        <v>7.5478585948891147E-3</v>
      </c>
      <c r="BD39" s="22">
        <f>IF(BD$2=0,R39,R39*PRODUCT($W39:AJ39))</f>
        <v>7.4700995216744372E-3</v>
      </c>
      <c r="BE39" s="19"/>
      <c r="BV39" s="11" t="s">
        <v>0</v>
      </c>
      <c r="BW39" s="10">
        <v>10</v>
      </c>
      <c r="BX39" s="17" t="str">
        <f t="shared" si="5"/>
        <v>TTC_10</v>
      </c>
      <c r="BY39" s="24">
        <f>SUM($AP39:AP39)</f>
        <v>0.11190000000000003</v>
      </c>
      <c r="BZ39" s="19">
        <f>SUM($AP39:AQ39)</f>
        <v>0.14332426016044197</v>
      </c>
      <c r="CA39" s="19">
        <f>SUM($AP39:AR39)</f>
        <v>0.1649159943046476</v>
      </c>
      <c r="CB39" s="19">
        <f>SUM($AP39:AS39)</f>
        <v>0.18176707387827329</v>
      </c>
      <c r="CC39" s="19">
        <f>SUM($AP39:AT39)</f>
        <v>0.19573846790363955</v>
      </c>
      <c r="CD39" s="19">
        <f>SUM($AP39:AU39)</f>
        <v>0.20774577477535203</v>
      </c>
      <c r="CE39" s="19">
        <f>SUM($AP39:AV39)</f>
        <v>0.21831505253802033</v>
      </c>
      <c r="CF39" s="19">
        <f>SUM($AP39:AW39)</f>
        <v>0.22777949161517996</v>
      </c>
      <c r="CG39" s="19">
        <f>SUM($AP39:AX39)</f>
        <v>0.23636486041531116</v>
      </c>
      <c r="CH39" s="19">
        <f>SUM($AP39:AY39)</f>
        <v>0.24423193423257553</v>
      </c>
      <c r="CI39" s="19">
        <f>SUM($AP39:AZ39)</f>
        <v>0.25201796037767549</v>
      </c>
      <c r="CJ39" s="19">
        <f>SUM($AP39:BA39)</f>
        <v>0.25972377381483225</v>
      </c>
      <c r="CK39" s="19">
        <f>SUM($AP39:BB39)</f>
        <v>0.26735020090635131</v>
      </c>
      <c r="CL39" s="19">
        <f>SUM($AP39:BC39)</f>
        <v>0.27489805950124041</v>
      </c>
      <c r="CM39" s="22">
        <f>SUM($AP39:BD39)</f>
        <v>0.28236815902291484</v>
      </c>
    </row>
    <row r="40" spans="1:91" ht="15" customHeight="1">
      <c r="A40" s="20" t="s">
        <v>28</v>
      </c>
      <c r="B40" s="21">
        <v>10</v>
      </c>
      <c r="C40" s="21" t="str">
        <f t="shared" si="0"/>
        <v>Best_10</v>
      </c>
      <c r="D40" s="19">
        <v>5.4979663904433512E-2</v>
      </c>
      <c r="E40" s="19">
        <v>7.8631955139589378E-3</v>
      </c>
      <c r="F40" s="19">
        <v>3.4364194191383265E-3</v>
      </c>
      <c r="G40" s="19">
        <v>1.8315025690538976E-3</v>
      </c>
      <c r="H40" s="19">
        <v>1.0821154754578409E-3</v>
      </c>
      <c r="I40" s="19">
        <v>6.8234041250017294E-4</v>
      </c>
      <c r="J40" s="19">
        <v>4.5024331968032265E-4</v>
      </c>
      <c r="K40" s="19">
        <v>3.0727369130349394E-4</v>
      </c>
      <c r="L40" s="19">
        <v>2.152400453423481E-4</v>
      </c>
      <c r="M40" s="22">
        <v>1.5393737516899877E-4</v>
      </c>
      <c r="N40" s="16">
        <f t="shared" si="8"/>
        <v>1.5393737516899877E-4</v>
      </c>
      <c r="O40" s="16">
        <f t="shared" si="8"/>
        <v>1.5393737516899877E-4</v>
      </c>
      <c r="P40" s="16">
        <f t="shared" si="8"/>
        <v>1.5393737516899877E-4</v>
      </c>
      <c r="Q40" s="16">
        <f t="shared" si="8"/>
        <v>1.5393737516899877E-4</v>
      </c>
      <c r="R40" s="23">
        <f t="shared" si="8"/>
        <v>1.5393737516899877E-4</v>
      </c>
      <c r="S40" s="16"/>
      <c r="T40" s="21" t="s">
        <v>28</v>
      </c>
      <c r="U40" s="21">
        <v>10</v>
      </c>
      <c r="V40" s="9" t="str">
        <f t="shared" si="2"/>
        <v>Best_10</v>
      </c>
      <c r="W40" s="24">
        <f t="shared" si="9"/>
        <v>0.94502033609556646</v>
      </c>
      <c r="X40" s="19">
        <f t="shared" si="9"/>
        <v>0.99213680448604102</v>
      </c>
      <c r="Y40" s="19">
        <f t="shared" si="9"/>
        <v>0.9965635805808617</v>
      </c>
      <c r="Z40" s="19">
        <f t="shared" si="9"/>
        <v>0.99816849743094616</v>
      </c>
      <c r="AA40" s="19">
        <f t="shared" si="9"/>
        <v>0.99891788452454211</v>
      </c>
      <c r="AB40" s="19">
        <f t="shared" si="9"/>
        <v>0.99931765958749985</v>
      </c>
      <c r="AC40" s="19">
        <f t="shared" si="9"/>
        <v>0.99954975668031965</v>
      </c>
      <c r="AD40" s="19">
        <f t="shared" si="9"/>
        <v>0.99969272630869654</v>
      </c>
      <c r="AE40" s="19">
        <f t="shared" si="9"/>
        <v>0.99978475995465765</v>
      </c>
      <c r="AF40" s="19">
        <f t="shared" si="9"/>
        <v>0.999846062624831</v>
      </c>
      <c r="AG40" s="19">
        <f t="shared" si="9"/>
        <v>0.999846062624831</v>
      </c>
      <c r="AH40" s="19">
        <f t="shared" si="9"/>
        <v>0.999846062624831</v>
      </c>
      <c r="AI40" s="19">
        <f t="shared" si="9"/>
        <v>0.999846062624831</v>
      </c>
      <c r="AJ40" s="19">
        <f t="shared" si="9"/>
        <v>0.999846062624831</v>
      </c>
      <c r="AK40" s="22">
        <f t="shared" si="9"/>
        <v>0.999846062624831</v>
      </c>
      <c r="AL40" s="19"/>
      <c r="AM40" s="21" t="s">
        <v>28</v>
      </c>
      <c r="AN40" s="21">
        <v>10</v>
      </c>
      <c r="AO40" s="9" t="str">
        <f t="shared" si="4"/>
        <v>Best_10</v>
      </c>
      <c r="AP40" s="24">
        <f>IF(AP$2=0,D40,D40*PRODUCT(V40:$W40))</f>
        <v>5.4979663904433512E-2</v>
      </c>
      <c r="AQ40" s="19">
        <f>IF(AQ$2=0,E40,E40*PRODUCT($W40:W40))</f>
        <v>7.4308796673866256E-3</v>
      </c>
      <c r="AR40" s="19">
        <f>IF(AR$2=0,F40,F40*PRODUCT($W40:X40))</f>
        <v>3.2219506152491449E-3</v>
      </c>
      <c r="AS40" s="19">
        <f>IF(AS$2=0,G40,G40*PRODUCT($W40:Y40))</f>
        <v>1.7112964873368653E-3</v>
      </c>
      <c r="AT40" s="19">
        <f>IF(AT$2=0,H40,H40*PRODUCT($W40:Z40))</f>
        <v>1.0092417173930726E-3</v>
      </c>
      <c r="AU40" s="19">
        <f>IF(AU$2=0,I40,I40*PRODUCT($W40:AA40))</f>
        <v>6.3570037618231501E-4</v>
      </c>
      <c r="AV40" s="19">
        <f>IF(AV$2=0,J40,J40*PRODUCT($W40:AB40))</f>
        <v>4.1918160361832798E-4</v>
      </c>
      <c r="AW40" s="19">
        <f>IF(AW$2=0,K40,K40*PRODUCT($W40:AC40))</f>
        <v>2.8594646524885564E-4</v>
      </c>
      <c r="AX40" s="19">
        <f>IF(AX$2=0,L40,L40*PRODUCT($W40:AD40))</f>
        <v>2.0023913557574148E-4</v>
      </c>
      <c r="AY40" s="19">
        <f>IF(AY$2=0,M40,M40*PRODUCT($W40:AE40))</f>
        <v>1.4317806087944416E-4</v>
      </c>
      <c r="AZ40" s="19">
        <f>IF(AZ$2=0,N40,N40*PRODUCT($W40:AF40))</f>
        <v>1.4315602042457059E-4</v>
      </c>
      <c r="BA40" s="19">
        <f>IF(BA$2=0,O40,O40*PRODUCT($W40:AG40))</f>
        <v>1.4313398336254679E-4</v>
      </c>
      <c r="BB40" s="19">
        <f>IF(BB$2=0,P40,P40*PRODUCT($W40:AH40))</f>
        <v>1.4311194969285048E-4</v>
      </c>
      <c r="BC40" s="19">
        <f>IF(BC$2=0,Q40,Q40*PRODUCT($W40:AI40))</f>
        <v>1.4308991941495945E-4</v>
      </c>
      <c r="BD40" s="22">
        <f>IF(BD$2=0,R40,R40*PRODUCT($W40:AJ40))</f>
        <v>1.4306789252835158E-4</v>
      </c>
      <c r="BE40" s="19"/>
      <c r="BV40" s="20" t="s">
        <v>28</v>
      </c>
      <c r="BW40" s="21">
        <v>10</v>
      </c>
      <c r="BX40" s="9" t="str">
        <f t="shared" si="5"/>
        <v>Best_10</v>
      </c>
      <c r="BY40" s="24">
        <f>SUM($AP40:AP40)</f>
        <v>5.4979663904433512E-2</v>
      </c>
      <c r="BZ40" s="19">
        <f>SUM($AP40:AQ40)</f>
        <v>6.2410543571820139E-2</v>
      </c>
      <c r="CA40" s="19">
        <f>SUM($AP40:AR40)</f>
        <v>6.563249418706929E-2</v>
      </c>
      <c r="CB40" s="19">
        <f>SUM($AP40:AS40)</f>
        <v>6.7343790674406157E-2</v>
      </c>
      <c r="CC40" s="19">
        <f>SUM($AP40:AT40)</f>
        <v>6.8353032391799226E-2</v>
      </c>
      <c r="CD40" s="19">
        <f>SUM($AP40:AU40)</f>
        <v>6.8988732767981537E-2</v>
      </c>
      <c r="CE40" s="19">
        <f>SUM($AP40:AV40)</f>
        <v>6.9407914371599863E-2</v>
      </c>
      <c r="CF40" s="19">
        <f>SUM($AP40:AW40)</f>
        <v>6.9693860836848726E-2</v>
      </c>
      <c r="CG40" s="19">
        <f>SUM($AP40:AX40)</f>
        <v>6.9894099972424462E-2</v>
      </c>
      <c r="CH40" s="19">
        <f>SUM($AP40:AY40)</f>
        <v>7.003727803330391E-2</v>
      </c>
      <c r="CI40" s="19">
        <f>SUM($AP40:AZ40)</f>
        <v>7.018043405372848E-2</v>
      </c>
      <c r="CJ40" s="19">
        <f>SUM($AP40:BA40)</f>
        <v>7.0323568037091028E-2</v>
      </c>
      <c r="CK40" s="19">
        <f>SUM($AP40:BB40)</f>
        <v>7.0466679986783881E-2</v>
      </c>
      <c r="CL40" s="19">
        <f>SUM($AP40:BC40)</f>
        <v>7.0609769906198841E-2</v>
      </c>
      <c r="CM40" s="22">
        <f>SUM($AP40:BD40)</f>
        <v>7.0752837798727194E-2</v>
      </c>
    </row>
    <row r="41" spans="1:91" ht="15" customHeight="1">
      <c r="A41" s="20" t="s">
        <v>29</v>
      </c>
      <c r="B41" s="21">
        <v>10</v>
      </c>
      <c r="C41" s="21" t="str">
        <f t="shared" si="0"/>
        <v>Base_10</v>
      </c>
      <c r="D41" s="19">
        <v>0.13303881880043819</v>
      </c>
      <c r="E41" s="19">
        <v>3.428189677493184E-2</v>
      </c>
      <c r="F41" s="19">
        <v>2.5576395385604692E-2</v>
      </c>
      <c r="G41" s="19">
        <v>2.1718478869172574E-2</v>
      </c>
      <c r="H41" s="19">
        <v>1.9616229010285233E-2</v>
      </c>
      <c r="I41" s="19">
        <v>1.8377818088190459E-2</v>
      </c>
      <c r="J41" s="19">
        <v>1.7641098631852606E-2</v>
      </c>
      <c r="K41" s="19">
        <v>1.7229572595266016E-2</v>
      </c>
      <c r="L41" s="19">
        <v>1.7046702953289781E-2</v>
      </c>
      <c r="M41" s="22">
        <v>1.7035353275339882E-2</v>
      </c>
      <c r="N41" s="16">
        <f t="shared" si="8"/>
        <v>1.7035353275339882E-2</v>
      </c>
      <c r="O41" s="16">
        <f t="shared" si="8"/>
        <v>1.7035353275339882E-2</v>
      </c>
      <c r="P41" s="16">
        <f t="shared" si="8"/>
        <v>1.7035353275339882E-2</v>
      </c>
      <c r="Q41" s="16">
        <f t="shared" si="8"/>
        <v>1.7035353275339882E-2</v>
      </c>
      <c r="R41" s="23">
        <f t="shared" si="8"/>
        <v>1.7035353275339882E-2</v>
      </c>
      <c r="S41" s="16"/>
      <c r="T41" s="21" t="s">
        <v>29</v>
      </c>
      <c r="U41" s="21">
        <v>10</v>
      </c>
      <c r="V41" s="9" t="str">
        <f t="shared" si="2"/>
        <v>Base_10</v>
      </c>
      <c r="W41" s="24">
        <f t="shared" si="9"/>
        <v>0.86696118119956178</v>
      </c>
      <c r="X41" s="19">
        <f t="shared" si="9"/>
        <v>0.96571810322506813</v>
      </c>
      <c r="Y41" s="19">
        <f t="shared" si="9"/>
        <v>0.97442360461439526</v>
      </c>
      <c r="Z41" s="19">
        <f t="shared" si="9"/>
        <v>0.97828152113082745</v>
      </c>
      <c r="AA41" s="19">
        <f t="shared" si="9"/>
        <v>0.98038377098971474</v>
      </c>
      <c r="AB41" s="19">
        <f t="shared" si="9"/>
        <v>0.9816221819118095</v>
      </c>
      <c r="AC41" s="19">
        <f t="shared" si="9"/>
        <v>0.98235890136814741</v>
      </c>
      <c r="AD41" s="19">
        <f t="shared" si="9"/>
        <v>0.98277042740473397</v>
      </c>
      <c r="AE41" s="19">
        <f t="shared" si="9"/>
        <v>0.98295329704671019</v>
      </c>
      <c r="AF41" s="19">
        <f t="shared" si="9"/>
        <v>0.98296464672466011</v>
      </c>
      <c r="AG41" s="19">
        <f t="shared" si="9"/>
        <v>0.98296464672466011</v>
      </c>
      <c r="AH41" s="19">
        <f t="shared" si="9"/>
        <v>0.98296464672466011</v>
      </c>
      <c r="AI41" s="19">
        <f t="shared" si="9"/>
        <v>0.98296464672466011</v>
      </c>
      <c r="AJ41" s="19">
        <f t="shared" si="9"/>
        <v>0.98296464672466011</v>
      </c>
      <c r="AK41" s="22">
        <f t="shared" si="9"/>
        <v>0.98296464672466011</v>
      </c>
      <c r="AL41" s="19"/>
      <c r="AM41" s="21" t="s">
        <v>29</v>
      </c>
      <c r="AN41" s="21">
        <v>10</v>
      </c>
      <c r="AO41" s="9" t="str">
        <f t="shared" si="4"/>
        <v>Base_10</v>
      </c>
      <c r="AP41" s="24">
        <f>IF(AP$2=0,D41,D41*PRODUCT(V41:$W41))</f>
        <v>0.13303881880043819</v>
      </c>
      <c r="AQ41" s="19">
        <f>IF(AQ$2=0,E41,E41*PRODUCT($W41:W41))</f>
        <v>2.9721073721756357E-2</v>
      </c>
      <c r="AR41" s="19">
        <f>IF(AR$2=0,F41,F41*PRODUCT($W41:X41))</f>
        <v>2.141358402153852E-2</v>
      </c>
      <c r="AS41" s="19">
        <f>IF(AS$2=0,G41,G41*PRODUCT($W41:Y41))</f>
        <v>1.7718511110595456E-2</v>
      </c>
      <c r="AT41" s="19">
        <f>IF(AT$2=0,H41,H41*PRODUCT($W41:Z41))</f>
        <v>1.5655869545116243E-2</v>
      </c>
      <c r="AU41" s="19">
        <f>IF(AU$2=0,I41,I41*PRODUCT($W41:AA41))</f>
        <v>1.4379763143103427E-2</v>
      </c>
      <c r="AV41" s="19">
        <f>IF(AV$2=0,J41,J41*PRODUCT($W41:AB41))</f>
        <v>1.3549640605938848E-2</v>
      </c>
      <c r="AW41" s="19">
        <f>IF(AW$2=0,K41,K41*PRODUCT($W41:AC41))</f>
        <v>1.3000104307266998E-2</v>
      </c>
      <c r="AX41" s="19">
        <f>IF(AX$2=0,L41,L41*PRODUCT($W41:AD41))</f>
        <v>1.2640516087625954E-2</v>
      </c>
      <c r="AY41" s="19">
        <f>IF(AY$2=0,M41,M41*PRODUCT($W41:AE41))</f>
        <v>1.2416764387393723E-2</v>
      </c>
      <c r="AZ41" s="19">
        <f>IF(AZ$2=0,N41,N41*PRODUCT($W41:AF41))</f>
        <v>1.2205240419517812E-2</v>
      </c>
      <c r="BA41" s="19">
        <f>IF(BA$2=0,O41,O41*PRODUCT($W41:AG41))</f>
        <v>1.1997319837160868E-2</v>
      </c>
      <c r="BB41" s="19">
        <f>IF(BB$2=0,P41,P41*PRODUCT($W41:AH41))</f>
        <v>1.1792941255377588E-2</v>
      </c>
      <c r="BC41" s="19">
        <f>IF(BC$2=0,Q41,Q41*PRODUCT($W41:AI41))</f>
        <v>1.15920443349369E-2</v>
      </c>
      <c r="BD41" s="22">
        <f>IF(BD$2=0,R41,R41*PRODUCT($W41:AJ41))</f>
        <v>1.139456976450785E-2</v>
      </c>
      <c r="BE41" s="19"/>
      <c r="BV41" s="20" t="s">
        <v>29</v>
      </c>
      <c r="BW41" s="21">
        <v>10</v>
      </c>
      <c r="BX41" s="9" t="str">
        <f t="shared" si="5"/>
        <v>Base_10</v>
      </c>
      <c r="BY41" s="24">
        <f>SUM($AP41:AP41)</f>
        <v>0.13303881880043819</v>
      </c>
      <c r="BZ41" s="19">
        <f>SUM($AP41:AQ41)</f>
        <v>0.16275989252219455</v>
      </c>
      <c r="CA41" s="19">
        <f>SUM($AP41:AR41)</f>
        <v>0.18417347654373306</v>
      </c>
      <c r="CB41" s="19">
        <f>SUM($AP41:AS41)</f>
        <v>0.20189198765432853</v>
      </c>
      <c r="CC41" s="19">
        <f>SUM($AP41:AT41)</f>
        <v>0.21754785719944478</v>
      </c>
      <c r="CD41" s="19">
        <f>SUM($AP41:AU41)</f>
        <v>0.23192762034254821</v>
      </c>
      <c r="CE41" s="19">
        <f>SUM($AP41:AV41)</f>
        <v>0.24547726094848707</v>
      </c>
      <c r="CF41" s="19">
        <f>SUM($AP41:AW41)</f>
        <v>0.25847736525575404</v>
      </c>
      <c r="CG41" s="19">
        <f>SUM($AP41:AX41)</f>
        <v>0.27111788134338</v>
      </c>
      <c r="CH41" s="19">
        <f>SUM($AP41:AY41)</f>
        <v>0.28353464573077369</v>
      </c>
      <c r="CI41" s="19">
        <f>SUM($AP41:AZ41)</f>
        <v>0.29573988615029151</v>
      </c>
      <c r="CJ41" s="19">
        <f>SUM($AP41:BA41)</f>
        <v>0.30773720598745236</v>
      </c>
      <c r="CK41" s="19">
        <f>SUM($AP41:BB41)</f>
        <v>0.31953014724282996</v>
      </c>
      <c r="CL41" s="19">
        <f>SUM($AP41:BC41)</f>
        <v>0.33112219157776684</v>
      </c>
      <c r="CM41" s="22">
        <f>SUM($AP41:BD41)</f>
        <v>0.34251676134227471</v>
      </c>
    </row>
    <row r="42" spans="1:91" ht="15" customHeight="1">
      <c r="A42" s="25" t="s">
        <v>30</v>
      </c>
      <c r="B42" s="26">
        <v>10</v>
      </c>
      <c r="C42" s="26" t="str">
        <f t="shared" si="0"/>
        <v>Worst_10</v>
      </c>
      <c r="D42" s="27">
        <v>0.19871350084221326</v>
      </c>
      <c r="E42" s="27">
        <v>0.10984317789040969</v>
      </c>
      <c r="F42" s="27">
        <v>0.11556602470202287</v>
      </c>
      <c r="G42" s="27">
        <v>0.1285746208129103</v>
      </c>
      <c r="H42" s="27">
        <v>0.14530987556278735</v>
      </c>
      <c r="I42" s="27">
        <v>0.16480065549346387</v>
      </c>
      <c r="J42" s="27">
        <v>0.18665076068846612</v>
      </c>
      <c r="K42" s="27">
        <v>0.21063967326557712</v>
      </c>
      <c r="L42" s="27">
        <v>0.23660249828307944</v>
      </c>
      <c r="M42" s="28">
        <v>0.26438479176192886</v>
      </c>
      <c r="N42" s="29">
        <f t="shared" si="8"/>
        <v>0.26438479176192886</v>
      </c>
      <c r="O42" s="29">
        <f t="shared" si="8"/>
        <v>0.26438479176192886</v>
      </c>
      <c r="P42" s="29">
        <f t="shared" si="8"/>
        <v>0.26438479176192886</v>
      </c>
      <c r="Q42" s="29">
        <f t="shared" si="8"/>
        <v>0.26438479176192886</v>
      </c>
      <c r="R42" s="30">
        <f t="shared" si="8"/>
        <v>0.26438479176192886</v>
      </c>
      <c r="S42" s="16"/>
      <c r="T42" s="26" t="s">
        <v>30</v>
      </c>
      <c r="U42" s="26">
        <v>10</v>
      </c>
      <c r="V42" s="31" t="str">
        <f t="shared" si="2"/>
        <v>Worst_10</v>
      </c>
      <c r="W42" s="32">
        <f t="shared" si="9"/>
        <v>0.80128649915778671</v>
      </c>
      <c r="X42" s="27">
        <f t="shared" si="9"/>
        <v>0.89015682210959035</v>
      </c>
      <c r="Y42" s="27">
        <f t="shared" si="9"/>
        <v>0.88443397529797707</v>
      </c>
      <c r="Z42" s="27">
        <f t="shared" si="9"/>
        <v>0.87142537918708973</v>
      </c>
      <c r="AA42" s="27">
        <f t="shared" si="9"/>
        <v>0.85469012443721271</v>
      </c>
      <c r="AB42" s="27">
        <f t="shared" si="9"/>
        <v>0.8351993445065361</v>
      </c>
      <c r="AC42" s="27">
        <f t="shared" si="9"/>
        <v>0.81334923931153391</v>
      </c>
      <c r="AD42" s="27">
        <f t="shared" si="9"/>
        <v>0.78936032673442291</v>
      </c>
      <c r="AE42" s="27">
        <f t="shared" si="9"/>
        <v>0.76339750171692056</v>
      </c>
      <c r="AF42" s="27">
        <f t="shared" si="9"/>
        <v>0.73561520823807114</v>
      </c>
      <c r="AG42" s="27">
        <f t="shared" si="9"/>
        <v>0.73561520823807114</v>
      </c>
      <c r="AH42" s="27">
        <f t="shared" si="9"/>
        <v>0.73561520823807114</v>
      </c>
      <c r="AI42" s="27">
        <f t="shared" si="9"/>
        <v>0.73561520823807114</v>
      </c>
      <c r="AJ42" s="27">
        <f t="shared" si="9"/>
        <v>0.73561520823807114</v>
      </c>
      <c r="AK42" s="28">
        <f t="shared" si="9"/>
        <v>0.73561520823807114</v>
      </c>
      <c r="AL42" s="19"/>
      <c r="AM42" s="26" t="s">
        <v>30</v>
      </c>
      <c r="AN42" s="26">
        <v>10</v>
      </c>
      <c r="AO42" s="31" t="str">
        <f t="shared" si="4"/>
        <v>Worst_10</v>
      </c>
      <c r="AP42" s="32">
        <f>IF(AP$2=0,D42,D42*PRODUCT(V42:$W42))</f>
        <v>0.19871350084221326</v>
      </c>
      <c r="AQ42" s="27">
        <f>IF(AQ$2=0,E42,E42*PRODUCT($W42:W42))</f>
        <v>8.801585546817238E-2</v>
      </c>
      <c r="AR42" s="27">
        <f>IF(AR$2=0,F42,F42*PRODUCT($W42:X42))</f>
        <v>8.2429852827861722E-2</v>
      </c>
      <c r="AS42" s="27">
        <f>IF(AS$2=0,G42,G42*PRODUCT($W42:Y42))</f>
        <v>8.1110115478366288E-2</v>
      </c>
      <c r="AT42" s="27">
        <f>IF(AT$2=0,H42,H42*PRODUCT($W42:Z42))</f>
        <v>7.9881296033006921E-2</v>
      </c>
      <c r="AU42" s="27">
        <f>IF(AU$2=0,I42,I42*PRODUCT($W42:AA42))</f>
        <v>7.7431485700139718E-2</v>
      </c>
      <c r="AV42" s="27">
        <f>IF(AV$2=0,J42,J42*PRODUCT($W42:AB42))</f>
        <v>7.3245098357582847E-2</v>
      </c>
      <c r="AW42" s="27">
        <f>IF(AW$2=0,K42,K42*PRODUCT($W42:AC42))</f>
        <v>6.7230453315706179E-2</v>
      </c>
      <c r="AX42" s="27">
        <f>IF(AX$2=0,L42,L42*PRODUCT($W42:AD42))</f>
        <v>5.9610187535036503E-2</v>
      </c>
      <c r="AY42" s="27">
        <f>IF(AY$2=0,M42,M42*PRODUCT($W42:AE42))</f>
        <v>5.0849696601248641E-2</v>
      </c>
      <c r="AZ42" s="27">
        <f>IF(AZ$2=0,N42,N42*PRODUCT($W42:AF42))</f>
        <v>3.7405810154170258E-2</v>
      </c>
      <c r="BA42" s="27">
        <f>IF(BA$2=0,O42,O42*PRODUCT($W42:AG42))</f>
        <v>2.7516282825873713E-2</v>
      </c>
      <c r="BB42" s="27">
        <f>IF(BB$2=0,P42,P42*PRODUCT($W42:AH42))</f>
        <v>2.0241396120892749E-2</v>
      </c>
      <c r="BC42" s="27">
        <f>IF(BC$2=0,Q42,Q42*PRODUCT($W42:AI42))</f>
        <v>1.4889878822499807E-2</v>
      </c>
      <c r="BD42" s="28">
        <f>IF(BD$2=0,R42,R42*PRODUCT($W42:AJ42))</f>
        <v>1.0953221310652841E-2</v>
      </c>
      <c r="BE42" s="19"/>
      <c r="BV42" s="25" t="s">
        <v>30</v>
      </c>
      <c r="BW42" s="26">
        <v>10</v>
      </c>
      <c r="BX42" s="31" t="str">
        <f t="shared" si="5"/>
        <v>Worst_10</v>
      </c>
      <c r="BY42" s="32">
        <f>SUM($AP42:AP42)</f>
        <v>0.19871350084221326</v>
      </c>
      <c r="BZ42" s="27">
        <f>SUM($AP42:AQ42)</f>
        <v>0.28672935631038565</v>
      </c>
      <c r="CA42" s="27">
        <f>SUM($AP42:AR42)</f>
        <v>0.3691592091382474</v>
      </c>
      <c r="CB42" s="27">
        <f>SUM($AP42:AS42)</f>
        <v>0.45026932461661368</v>
      </c>
      <c r="CC42" s="27">
        <f>SUM($AP42:AT42)</f>
        <v>0.5301506206496206</v>
      </c>
      <c r="CD42" s="27">
        <f>SUM($AP42:AU42)</f>
        <v>0.60758210634976029</v>
      </c>
      <c r="CE42" s="27">
        <f>SUM($AP42:AV42)</f>
        <v>0.68082720470734315</v>
      </c>
      <c r="CF42" s="27">
        <f>SUM($AP42:AW42)</f>
        <v>0.74805765802304935</v>
      </c>
      <c r="CG42" s="27">
        <f>SUM($AP42:AX42)</f>
        <v>0.80766784555808591</v>
      </c>
      <c r="CH42" s="27">
        <f>SUM($AP42:AY42)</f>
        <v>0.85851754215933451</v>
      </c>
      <c r="CI42" s="27">
        <f>SUM($AP42:AZ42)</f>
        <v>0.89592335231350473</v>
      </c>
      <c r="CJ42" s="27">
        <f>SUM($AP42:BA42)</f>
        <v>0.92343963513937843</v>
      </c>
      <c r="CK42" s="27">
        <f>SUM($AP42:BB42)</f>
        <v>0.94368103126027114</v>
      </c>
      <c r="CL42" s="27">
        <f>SUM($AP42:BC42)</f>
        <v>0.95857091008277096</v>
      </c>
      <c r="CM42" s="28">
        <f>SUM($AP42:BD42)</f>
        <v>0.96952413139342375</v>
      </c>
    </row>
    <row r="43" spans="1:91" ht="15" customHeight="1">
      <c r="A43" s="11" t="s">
        <v>0</v>
      </c>
      <c r="B43" s="10">
        <v>11</v>
      </c>
      <c r="C43" s="10" t="str">
        <f t="shared" si="0"/>
        <v>TTC_11</v>
      </c>
      <c r="D43" s="12">
        <v>0.15060000000000001</v>
      </c>
      <c r="E43" s="12">
        <v>4.1330364256433098E-2</v>
      </c>
      <c r="F43" s="12">
        <v>2.8620415413255357E-2</v>
      </c>
      <c r="G43" s="12">
        <v>2.2502060194317452E-2</v>
      </c>
      <c r="H43" s="12">
        <v>1.8787338204792978E-2</v>
      </c>
      <c r="I43" s="12">
        <v>1.6253253260768586E-2</v>
      </c>
      <c r="J43" s="12">
        <v>1.4396721038033862E-2</v>
      </c>
      <c r="K43" s="12">
        <v>1.296900328630704E-2</v>
      </c>
      <c r="L43" s="12">
        <v>1.1831714704635283E-2</v>
      </c>
      <c r="M43" s="13">
        <v>1.0901202689472301E-2</v>
      </c>
      <c r="N43" s="14">
        <f t="shared" si="8"/>
        <v>1.0901202689472301E-2</v>
      </c>
      <c r="O43" s="14">
        <f t="shared" si="8"/>
        <v>1.0901202689472301E-2</v>
      </c>
      <c r="P43" s="14">
        <f t="shared" si="8"/>
        <v>1.0901202689472301E-2</v>
      </c>
      <c r="Q43" s="14">
        <f t="shared" si="8"/>
        <v>1.0901202689472301E-2</v>
      </c>
      <c r="R43" s="15">
        <f t="shared" si="8"/>
        <v>1.0901202689472301E-2</v>
      </c>
      <c r="S43" s="16"/>
      <c r="T43" s="10" t="s">
        <v>0</v>
      </c>
      <c r="U43" s="10">
        <v>11</v>
      </c>
      <c r="V43" s="17" t="str">
        <f t="shared" si="2"/>
        <v>TTC_11</v>
      </c>
      <c r="W43" s="24">
        <f t="shared" si="9"/>
        <v>0.84939999999999993</v>
      </c>
      <c r="X43" s="19">
        <f t="shared" si="9"/>
        <v>0.95866963574356689</v>
      </c>
      <c r="Y43" s="19">
        <f t="shared" si="9"/>
        <v>0.97137958458674467</v>
      </c>
      <c r="Z43" s="19">
        <f t="shared" si="9"/>
        <v>0.97749793980568256</v>
      </c>
      <c r="AA43" s="19">
        <f t="shared" si="9"/>
        <v>0.98121266179520705</v>
      </c>
      <c r="AB43" s="19">
        <f t="shared" si="9"/>
        <v>0.98374674673923146</v>
      </c>
      <c r="AC43" s="19">
        <f t="shared" si="9"/>
        <v>0.98560327896196609</v>
      </c>
      <c r="AD43" s="19">
        <f t="shared" si="9"/>
        <v>0.98703099671369299</v>
      </c>
      <c r="AE43" s="19">
        <f t="shared" si="9"/>
        <v>0.98816828529536471</v>
      </c>
      <c r="AF43" s="19">
        <f t="shared" si="9"/>
        <v>0.98909879731052774</v>
      </c>
      <c r="AG43" s="19">
        <f t="shared" si="9"/>
        <v>0.98909879731052774</v>
      </c>
      <c r="AH43" s="19">
        <f t="shared" si="9"/>
        <v>0.98909879731052774</v>
      </c>
      <c r="AI43" s="19">
        <f t="shared" si="9"/>
        <v>0.98909879731052774</v>
      </c>
      <c r="AJ43" s="19">
        <f t="shared" si="9"/>
        <v>0.98909879731052774</v>
      </c>
      <c r="AK43" s="22">
        <f t="shared" si="9"/>
        <v>0.98909879731052774</v>
      </c>
      <c r="AL43" s="19"/>
      <c r="AM43" s="10" t="s">
        <v>0</v>
      </c>
      <c r="AN43" s="10">
        <v>11</v>
      </c>
      <c r="AO43" s="17" t="str">
        <f t="shared" si="4"/>
        <v>TTC_11</v>
      </c>
      <c r="AP43" s="24">
        <f>IF(AP$2=0,D43,D43*PRODUCT(V43:$W43))</f>
        <v>0.15060000000000001</v>
      </c>
      <c r="AQ43" s="19">
        <f>IF(AQ$2=0,E43,E43*PRODUCT($W43:W43))</f>
        <v>3.5106011399414272E-2</v>
      </c>
      <c r="AR43" s="19">
        <f>IF(AR$2=0,F43,F43*PRODUCT($W43:X43))</f>
        <v>2.3305432222265384E-2</v>
      </c>
      <c r="AS43" s="19">
        <f>IF(AS$2=0,G43,G43*PRODUCT($W43:Y43))</f>
        <v>1.7798872108641228E-2</v>
      </c>
      <c r="AT43" s="19">
        <f>IF(AT$2=0,H43,H43*PRODUCT($W43:Z43))</f>
        <v>1.4526176094831564E-2</v>
      </c>
      <c r="AU43" s="19">
        <f>IF(AU$2=0,I43,I43*PRODUCT($W43:AA43))</f>
        <v>1.2330750138068976E-2</v>
      </c>
      <c r="AV43" s="19">
        <f>IF(AV$2=0,J43,J43*PRODUCT($W43:AB43))</f>
        <v>1.0744744519001927E-2</v>
      </c>
      <c r="AW43" s="19">
        <f>IF(AW$2=0,K43,K43*PRODUCT($W43:AC43))</f>
        <v>9.5398433646801135E-3</v>
      </c>
      <c r="AX43" s="19">
        <f>IF(AX$2=0,L43,L43*PRODUCT($W43:AD43))</f>
        <v>8.5903948110739332E-3</v>
      </c>
      <c r="AY43" s="19">
        <f>IF(AY$2=0,M43,M43*PRODUCT($W43:AE43))</f>
        <v>7.8211526301412721E-3</v>
      </c>
      <c r="AZ43" s="19">
        <f>IF(AZ$2=0,N43,N43*PRODUCT($W43:AF43))</f>
        <v>7.7358926600548028E-3</v>
      </c>
      <c r="BA43" s="19">
        <f>IF(BA$2=0,O43,O43*PRODUCT($W43:AG43))</f>
        <v>7.6515621261835443E-3</v>
      </c>
      <c r="BB43" s="19">
        <f>IF(BB$2=0,P43,P43*PRODUCT($W43:AH43))</f>
        <v>7.5681508965549276E-3</v>
      </c>
      <c r="BC43" s="19">
        <f>IF(BC$2=0,Q43,Q43*PRODUCT($W43:AI43))</f>
        <v>7.4856489496470703E-3</v>
      </c>
      <c r="BD43" s="22">
        <f>IF(BD$2=0,R43,R43*PRODUCT($W43:AJ43))</f>
        <v>7.4040463731847323E-3</v>
      </c>
      <c r="BE43" s="19"/>
      <c r="BV43" s="11" t="s">
        <v>0</v>
      </c>
      <c r="BW43" s="10">
        <v>11</v>
      </c>
      <c r="BX43" s="17" t="str">
        <f t="shared" si="5"/>
        <v>TTC_11</v>
      </c>
      <c r="BY43" s="24">
        <f>SUM($AP43:AP43)</f>
        <v>0.15060000000000001</v>
      </c>
      <c r="BZ43" s="19">
        <f>SUM($AP43:AQ43)</f>
        <v>0.18570601139941428</v>
      </c>
      <c r="CA43" s="19">
        <f>SUM($AP43:AR43)</f>
        <v>0.20901144362167967</v>
      </c>
      <c r="CB43" s="19">
        <f>SUM($AP43:AS43)</f>
        <v>0.2268103157303209</v>
      </c>
      <c r="CC43" s="19">
        <f>SUM($AP43:AT43)</f>
        <v>0.24133649182515246</v>
      </c>
      <c r="CD43" s="19">
        <f>SUM($AP43:AU43)</f>
        <v>0.25366724196322143</v>
      </c>
      <c r="CE43" s="19">
        <f>SUM($AP43:AV43)</f>
        <v>0.26441198648222336</v>
      </c>
      <c r="CF43" s="19">
        <f>SUM($AP43:AW43)</f>
        <v>0.27395182984690347</v>
      </c>
      <c r="CG43" s="19">
        <f>SUM($AP43:AX43)</f>
        <v>0.2825422246579774</v>
      </c>
      <c r="CH43" s="19">
        <f>SUM($AP43:AY43)</f>
        <v>0.29036337728811867</v>
      </c>
      <c r="CI43" s="19">
        <f>SUM($AP43:AZ43)</f>
        <v>0.29809926994817348</v>
      </c>
      <c r="CJ43" s="19">
        <f>SUM($AP43:BA43)</f>
        <v>0.30575083207435705</v>
      </c>
      <c r="CK43" s="19">
        <f>SUM($AP43:BB43)</f>
        <v>0.31331898297091199</v>
      </c>
      <c r="CL43" s="19">
        <f>SUM($AP43:BC43)</f>
        <v>0.32080463192055908</v>
      </c>
      <c r="CM43" s="22">
        <f>SUM($AP43:BD43)</f>
        <v>0.32820867829374384</v>
      </c>
    </row>
    <row r="44" spans="1:91" ht="15" customHeight="1">
      <c r="A44" s="20" t="s">
        <v>28</v>
      </c>
      <c r="B44" s="21">
        <v>11</v>
      </c>
      <c r="C44" s="21" t="str">
        <f t="shared" si="0"/>
        <v>Best_11</v>
      </c>
      <c r="D44" s="19">
        <v>8.0204080604930436E-2</v>
      </c>
      <c r="E44" s="19">
        <v>9.6685189935384556E-3</v>
      </c>
      <c r="F44" s="19">
        <v>4.0930533535047664E-3</v>
      </c>
      <c r="G44" s="19">
        <v>2.135899230539212E-3</v>
      </c>
      <c r="H44" s="19">
        <v>1.2418294847052424E-3</v>
      </c>
      <c r="I44" s="19">
        <v>7.728621218400499E-4</v>
      </c>
      <c r="J44" s="19">
        <v>5.0434631445781799E-4</v>
      </c>
      <c r="K44" s="19">
        <v>3.4088852187064199E-4</v>
      </c>
      <c r="L44" s="19">
        <v>2.3674901390882648E-4</v>
      </c>
      <c r="M44" s="22">
        <v>1.680188962520419E-4</v>
      </c>
      <c r="N44" s="16">
        <f t="shared" si="8"/>
        <v>1.680188962520419E-4</v>
      </c>
      <c r="O44" s="16">
        <f t="shared" si="8"/>
        <v>1.680188962520419E-4</v>
      </c>
      <c r="P44" s="16">
        <f t="shared" si="8"/>
        <v>1.680188962520419E-4</v>
      </c>
      <c r="Q44" s="16">
        <f t="shared" si="8"/>
        <v>1.680188962520419E-4</v>
      </c>
      <c r="R44" s="23">
        <f t="shared" si="8"/>
        <v>1.680188962520419E-4</v>
      </c>
      <c r="S44" s="16"/>
      <c r="T44" s="21" t="s">
        <v>28</v>
      </c>
      <c r="U44" s="21">
        <v>11</v>
      </c>
      <c r="V44" s="9" t="str">
        <f t="shared" si="2"/>
        <v>Best_11</v>
      </c>
      <c r="W44" s="24">
        <f t="shared" si="9"/>
        <v>0.91979591939506955</v>
      </c>
      <c r="X44" s="19">
        <f t="shared" si="9"/>
        <v>0.99033148100646151</v>
      </c>
      <c r="Y44" s="19">
        <f t="shared" si="9"/>
        <v>0.99590694664649526</v>
      </c>
      <c r="Z44" s="19">
        <f t="shared" si="9"/>
        <v>0.99786410076946075</v>
      </c>
      <c r="AA44" s="19">
        <f t="shared" si="9"/>
        <v>0.99875817051529481</v>
      </c>
      <c r="AB44" s="19">
        <f t="shared" si="9"/>
        <v>0.99922713787815998</v>
      </c>
      <c r="AC44" s="19">
        <f t="shared" si="9"/>
        <v>0.99949565368554216</v>
      </c>
      <c r="AD44" s="19">
        <f t="shared" si="9"/>
        <v>0.99965911147812936</v>
      </c>
      <c r="AE44" s="19">
        <f t="shared" si="9"/>
        <v>0.9997632509860912</v>
      </c>
      <c r="AF44" s="19">
        <f t="shared" si="9"/>
        <v>0.99983198110374794</v>
      </c>
      <c r="AG44" s="19">
        <f t="shared" si="9"/>
        <v>0.99983198110374794</v>
      </c>
      <c r="AH44" s="19">
        <f t="shared" si="9"/>
        <v>0.99983198110374794</v>
      </c>
      <c r="AI44" s="19">
        <f t="shared" si="9"/>
        <v>0.99983198110374794</v>
      </c>
      <c r="AJ44" s="19">
        <f t="shared" si="9"/>
        <v>0.99983198110374794</v>
      </c>
      <c r="AK44" s="22">
        <f t="shared" si="9"/>
        <v>0.99983198110374794</v>
      </c>
      <c r="AL44" s="19"/>
      <c r="AM44" s="21" t="s">
        <v>28</v>
      </c>
      <c r="AN44" s="21">
        <v>11</v>
      </c>
      <c r="AO44" s="9" t="str">
        <f t="shared" si="4"/>
        <v>Best_11</v>
      </c>
      <c r="AP44" s="24">
        <f>IF(AP$2=0,D44,D44*PRODUCT(V44:$W44))</f>
        <v>8.0204080604930436E-2</v>
      </c>
      <c r="AQ44" s="19">
        <f>IF(AQ$2=0,E44,E44*PRODUCT($W44:W44))</f>
        <v>8.8930643168503958E-3</v>
      </c>
      <c r="AR44" s="19">
        <f>IF(AR$2=0,F44,F44*PRODUCT($W44:X44))</f>
        <v>3.7283739856949711E-3</v>
      </c>
      <c r="AS44" s="19">
        <f>IF(AS$2=0,G44,G44*PRODUCT($W44:Y44))</f>
        <v>1.9376332761303313E-3</v>
      </c>
      <c r="AT44" s="19">
        <f>IF(AT$2=0,H44,H44*PRODUCT($W44:Z44))</f>
        <v>1.1241498082600302E-3</v>
      </c>
      <c r="AU44" s="19">
        <f>IF(AU$2=0,I44,I44*PRODUCT($W44:AA44))</f>
        <v>6.9875445816509852E-4</v>
      </c>
      <c r="AV44" s="19">
        <f>IF(AV$2=0,J44,J44*PRODUCT($W44:AB44))</f>
        <v>4.5563349285922998E-4</v>
      </c>
      <c r="AW44" s="19">
        <f>IF(AW$2=0,K44,K44*PRODUCT($W44:AC44))</f>
        <v>3.0780812362618087E-4</v>
      </c>
      <c r="AX44" s="19">
        <f>IF(AX$2=0,L44,L44*PRODUCT($W44:AD44))</f>
        <v>2.1370161623705943E-4</v>
      </c>
      <c r="AY44" s="19">
        <f>IF(AY$2=0,M44,M44*PRODUCT($W44:AE44))</f>
        <v>1.5162643512652804E-4</v>
      </c>
      <c r="AZ44" s="19">
        <f>IF(AZ$2=0,N44,N44*PRODUCT($W44:AF44))</f>
        <v>1.5160095902025546E-4</v>
      </c>
      <c r="BA44" s="19">
        <f>IF(BA$2=0,O44,O44*PRODUCT($W44:AG44))</f>
        <v>1.5157548719445013E-4</v>
      </c>
      <c r="BB44" s="19">
        <f>IF(BB$2=0,P44,P44*PRODUCT($W44:AH44))</f>
        <v>1.5155001964839285E-4</v>
      </c>
      <c r="BC44" s="19">
        <f>IF(BC$2=0,Q44,Q44*PRODUCT($W44:AI44))</f>
        <v>1.5152455638136456E-4</v>
      </c>
      <c r="BD44" s="22">
        <f>IF(BD$2=0,R44,R44*PRODUCT($W44:AJ44))</f>
        <v>1.5149909739264628E-4</v>
      </c>
      <c r="BE44" s="19"/>
      <c r="BV44" s="20" t="s">
        <v>28</v>
      </c>
      <c r="BW44" s="21">
        <v>11</v>
      </c>
      <c r="BX44" s="9" t="str">
        <f t="shared" si="5"/>
        <v>Best_11</v>
      </c>
      <c r="BY44" s="24">
        <f>SUM($AP44:AP44)</f>
        <v>8.0204080604930436E-2</v>
      </c>
      <c r="BZ44" s="19">
        <f>SUM($AP44:AQ44)</f>
        <v>8.9097144921780835E-2</v>
      </c>
      <c r="CA44" s="19">
        <f>SUM($AP44:AR44)</f>
        <v>9.2825518907475812E-2</v>
      </c>
      <c r="CB44" s="19">
        <f>SUM($AP44:AS44)</f>
        <v>9.4763152183606147E-2</v>
      </c>
      <c r="CC44" s="19">
        <f>SUM($AP44:AT44)</f>
        <v>9.5887301991866181E-2</v>
      </c>
      <c r="CD44" s="19">
        <f>SUM($AP44:AU44)</f>
        <v>9.658605645003128E-2</v>
      </c>
      <c r="CE44" s="19">
        <f>SUM($AP44:AV44)</f>
        <v>9.7041689942890516E-2</v>
      </c>
      <c r="CF44" s="19">
        <f>SUM($AP44:AW44)</f>
        <v>9.7349498066516701E-2</v>
      </c>
      <c r="CG44" s="19">
        <f>SUM($AP44:AX44)</f>
        <v>9.756319968275376E-2</v>
      </c>
      <c r="CH44" s="19">
        <f>SUM($AP44:AY44)</f>
        <v>9.7714826117880293E-2</v>
      </c>
      <c r="CI44" s="19">
        <f>SUM($AP44:AZ44)</f>
        <v>9.7866427076900547E-2</v>
      </c>
      <c r="CJ44" s="19">
        <f>SUM($AP44:BA44)</f>
        <v>9.8018002564095E-2</v>
      </c>
      <c r="CK44" s="19">
        <f>SUM($AP44:BB44)</f>
        <v>9.8169552583743394E-2</v>
      </c>
      <c r="CL44" s="19">
        <f>SUM($AP44:BC44)</f>
        <v>9.8321077140124752E-2</v>
      </c>
      <c r="CM44" s="22">
        <f>SUM($AP44:BD44)</f>
        <v>9.8472576237517401E-2</v>
      </c>
    </row>
    <row r="45" spans="1:91" ht="15" customHeight="1">
      <c r="A45" s="20" t="s">
        <v>29</v>
      </c>
      <c r="B45" s="21">
        <v>11</v>
      </c>
      <c r="C45" s="21" t="str">
        <f t="shared" si="0"/>
        <v>Base_11</v>
      </c>
      <c r="D45" s="19">
        <v>0.17944953532707256</v>
      </c>
      <c r="E45" s="19">
        <v>4.0488241197486091E-2</v>
      </c>
      <c r="F45" s="19">
        <v>2.9275619103700086E-2</v>
      </c>
      <c r="G45" s="19">
        <v>2.4360114090471011E-2</v>
      </c>
      <c r="H45" s="19">
        <v>2.1673658818828136E-2</v>
      </c>
      <c r="I45" s="19">
        <v>2.0064989362446019E-2</v>
      </c>
      <c r="J45" s="19">
        <v>1.9072538833393674E-2</v>
      </c>
      <c r="K45" s="19">
        <v>1.8473444702661442E-2</v>
      </c>
      <c r="L45" s="19">
        <v>1.8146636141435805E-2</v>
      </c>
      <c r="M45" s="22">
        <v>1.8020781785785468E-2</v>
      </c>
      <c r="N45" s="16">
        <f t="shared" si="8"/>
        <v>1.8020781785785468E-2</v>
      </c>
      <c r="O45" s="16">
        <f t="shared" si="8"/>
        <v>1.8020781785785468E-2</v>
      </c>
      <c r="P45" s="16">
        <f t="shared" si="8"/>
        <v>1.8020781785785468E-2</v>
      </c>
      <c r="Q45" s="16">
        <f t="shared" si="8"/>
        <v>1.8020781785785468E-2</v>
      </c>
      <c r="R45" s="23">
        <f t="shared" si="8"/>
        <v>1.8020781785785468E-2</v>
      </c>
      <c r="S45" s="16"/>
      <c r="T45" s="21" t="s">
        <v>29</v>
      </c>
      <c r="U45" s="21">
        <v>11</v>
      </c>
      <c r="V45" s="9" t="str">
        <f t="shared" si="2"/>
        <v>Base_11</v>
      </c>
      <c r="W45" s="24">
        <f t="shared" si="9"/>
        <v>0.82055046467292747</v>
      </c>
      <c r="X45" s="19">
        <f t="shared" si="9"/>
        <v>0.95951175880251394</v>
      </c>
      <c r="Y45" s="19">
        <f t="shared" si="9"/>
        <v>0.97072438089629987</v>
      </c>
      <c r="Z45" s="19">
        <f t="shared" si="9"/>
        <v>0.97563988590952899</v>
      </c>
      <c r="AA45" s="19">
        <f t="shared" si="9"/>
        <v>0.9783263411811719</v>
      </c>
      <c r="AB45" s="19">
        <f t="shared" si="9"/>
        <v>0.97993501063755395</v>
      </c>
      <c r="AC45" s="19">
        <f t="shared" si="9"/>
        <v>0.98092746116660634</v>
      </c>
      <c r="AD45" s="19">
        <f t="shared" si="9"/>
        <v>0.98152655529733857</v>
      </c>
      <c r="AE45" s="19">
        <f t="shared" si="9"/>
        <v>0.98185336385856414</v>
      </c>
      <c r="AF45" s="19">
        <f t="shared" si="9"/>
        <v>0.98197921821421452</v>
      </c>
      <c r="AG45" s="19">
        <f t="shared" si="9"/>
        <v>0.98197921821421452</v>
      </c>
      <c r="AH45" s="19">
        <f t="shared" si="9"/>
        <v>0.98197921821421452</v>
      </c>
      <c r="AI45" s="19">
        <f t="shared" si="9"/>
        <v>0.98197921821421452</v>
      </c>
      <c r="AJ45" s="19">
        <f t="shared" si="9"/>
        <v>0.98197921821421452</v>
      </c>
      <c r="AK45" s="22">
        <f t="shared" si="9"/>
        <v>0.98197921821421452</v>
      </c>
      <c r="AL45" s="19"/>
      <c r="AM45" s="21" t="s">
        <v>29</v>
      </c>
      <c r="AN45" s="21">
        <v>11</v>
      </c>
      <c r="AO45" s="9" t="str">
        <f t="shared" si="4"/>
        <v>Base_11</v>
      </c>
      <c r="AP45" s="24">
        <f>IF(AP$2=0,D45,D45*PRODUCT(V45:$W45))</f>
        <v>0.17944953532707256</v>
      </c>
      <c r="AQ45" s="19">
        <f>IF(AQ$2=0,E45,E45*PRODUCT($W45:W45))</f>
        <v>3.3222645128386775E-2</v>
      </c>
      <c r="AR45" s="19">
        <f>IF(AR$2=0,F45,F45*PRODUCT($W45:X45))</f>
        <v>2.304950935473269E-2</v>
      </c>
      <c r="AS45" s="19">
        <f>IF(AS$2=0,G45,G45*PRODUCT($W45:Y45))</f>
        <v>1.8617906833096116E-2</v>
      </c>
      <c r="AT45" s="19">
        <f>IF(AT$2=0,H45,H45*PRODUCT($W45:Z45))</f>
        <v>1.6161189177063141E-2</v>
      </c>
      <c r="AU45" s="19">
        <f>IF(AU$2=0,I45,I45*PRODUCT($W45:AA45))</f>
        <v>1.4637393972427382E-2</v>
      </c>
      <c r="AV45" s="19">
        <f>IF(AV$2=0,J45,J45*PRODUCT($W45:AB45))</f>
        <v>1.3634229826412715E-2</v>
      </c>
      <c r="AW45" s="19">
        <f>IF(AW$2=0,K45,K45*PRODUCT($W45:AC45))</f>
        <v>1.2954089114880395E-2</v>
      </c>
      <c r="AX45" s="19">
        <f>IF(AX$2=0,L45,L45*PRODUCT($W45:AD45))</f>
        <v>1.2489848793264856E-2</v>
      </c>
      <c r="AY45" s="19">
        <f>IF(AY$2=0,M45,M45*PRODUCT($W45:AE45))</f>
        <v>1.2178149735610948E-2</v>
      </c>
      <c r="AZ45" s="19">
        <f>IF(AZ$2=0,N45,N45*PRODUCT($W45:AF45))</f>
        <v>1.1958689956670883E-2</v>
      </c>
      <c r="BA45" s="19">
        <f>IF(BA$2=0,O45,O45*PRODUCT($W45:AG45))</f>
        <v>1.1743185014517852E-2</v>
      </c>
      <c r="BB45" s="19">
        <f>IF(BB$2=0,P45,P45*PRODUCT($W45:AH45))</f>
        <v>1.153156363990112E-2</v>
      </c>
      <c r="BC45" s="19">
        <f>IF(BC$2=0,Q45,Q45*PRODUCT($W45:AI45))</f>
        <v>1.1323755847897563E-2</v>
      </c>
      <c r="BD45" s="22">
        <f>IF(BD$2=0,R45,R45*PRODUCT($W45:AJ45))</f>
        <v>1.1119692914767087E-2</v>
      </c>
      <c r="BE45" s="19"/>
      <c r="BV45" s="20" t="s">
        <v>29</v>
      </c>
      <c r="BW45" s="21">
        <v>11</v>
      </c>
      <c r="BX45" s="9" t="str">
        <f t="shared" si="5"/>
        <v>Base_11</v>
      </c>
      <c r="BY45" s="24">
        <f>SUM($AP45:AP45)</f>
        <v>0.17944953532707256</v>
      </c>
      <c r="BZ45" s="19">
        <f>SUM($AP45:AQ45)</f>
        <v>0.21267218045545933</v>
      </c>
      <c r="CA45" s="19">
        <f>SUM($AP45:AR45)</f>
        <v>0.23572168981019201</v>
      </c>
      <c r="CB45" s="19">
        <f>SUM($AP45:AS45)</f>
        <v>0.25433959664328815</v>
      </c>
      <c r="CC45" s="19">
        <f>SUM($AP45:AT45)</f>
        <v>0.27050078582035131</v>
      </c>
      <c r="CD45" s="19">
        <f>SUM($AP45:AU45)</f>
        <v>0.28513817979277867</v>
      </c>
      <c r="CE45" s="19">
        <f>SUM($AP45:AV45)</f>
        <v>0.29877240961919138</v>
      </c>
      <c r="CF45" s="19">
        <f>SUM($AP45:AW45)</f>
        <v>0.31172649873407177</v>
      </c>
      <c r="CG45" s="19">
        <f>SUM($AP45:AX45)</f>
        <v>0.32421634752733663</v>
      </c>
      <c r="CH45" s="19">
        <f>SUM($AP45:AY45)</f>
        <v>0.33639449726294757</v>
      </c>
      <c r="CI45" s="19">
        <f>SUM($AP45:AZ45)</f>
        <v>0.34835318721961844</v>
      </c>
      <c r="CJ45" s="19">
        <f>SUM($AP45:BA45)</f>
        <v>0.36009637223413632</v>
      </c>
      <c r="CK45" s="19">
        <f>SUM($AP45:BB45)</f>
        <v>0.37162793587403742</v>
      </c>
      <c r="CL45" s="19">
        <f>SUM($AP45:BC45)</f>
        <v>0.38295169172193499</v>
      </c>
      <c r="CM45" s="22">
        <f>SUM($AP45:BD45)</f>
        <v>0.3940713846367021</v>
      </c>
    </row>
    <row r="46" spans="1:91" ht="15" customHeight="1">
      <c r="A46" s="25" t="s">
        <v>30</v>
      </c>
      <c r="B46" s="26">
        <v>11</v>
      </c>
      <c r="C46" s="26" t="str">
        <f t="shared" si="0"/>
        <v>Worst_11</v>
      </c>
      <c r="D46" s="27">
        <v>0.25734588963016725</v>
      </c>
      <c r="E46" s="27">
        <v>0.12483992090178117</v>
      </c>
      <c r="F46" s="27">
        <v>0.12739328924695517</v>
      </c>
      <c r="G46" s="27">
        <v>0.13902663172966845</v>
      </c>
      <c r="H46" s="27">
        <v>0.15496462734753028</v>
      </c>
      <c r="I46" s="27">
        <v>0.17390190021510049</v>
      </c>
      <c r="J46" s="27">
        <v>0.19530991304170872</v>
      </c>
      <c r="K46" s="27">
        <v>0.21890501957530081</v>
      </c>
      <c r="L46" s="27">
        <v>0.24448898859966717</v>
      </c>
      <c r="M46" s="28">
        <v>0.2718890559120507</v>
      </c>
      <c r="N46" s="29">
        <f t="shared" si="8"/>
        <v>0.2718890559120507</v>
      </c>
      <c r="O46" s="29">
        <f t="shared" si="8"/>
        <v>0.2718890559120507</v>
      </c>
      <c r="P46" s="29">
        <f t="shared" si="8"/>
        <v>0.2718890559120507</v>
      </c>
      <c r="Q46" s="29">
        <f t="shared" si="8"/>
        <v>0.2718890559120507</v>
      </c>
      <c r="R46" s="30">
        <f t="shared" si="8"/>
        <v>0.2718890559120507</v>
      </c>
      <c r="S46" s="16"/>
      <c r="T46" s="26" t="s">
        <v>30</v>
      </c>
      <c r="U46" s="26">
        <v>11</v>
      </c>
      <c r="V46" s="31" t="str">
        <f t="shared" si="2"/>
        <v>Worst_11</v>
      </c>
      <c r="W46" s="32">
        <f t="shared" si="9"/>
        <v>0.74265411036983275</v>
      </c>
      <c r="X46" s="27">
        <f t="shared" si="9"/>
        <v>0.8751600790982188</v>
      </c>
      <c r="Y46" s="27">
        <f t="shared" si="9"/>
        <v>0.87260671075304486</v>
      </c>
      <c r="Z46" s="27">
        <f t="shared" si="9"/>
        <v>0.86097336827033155</v>
      </c>
      <c r="AA46" s="27">
        <f t="shared" si="9"/>
        <v>0.84503537265246975</v>
      </c>
      <c r="AB46" s="27">
        <f t="shared" si="9"/>
        <v>0.82609809978489945</v>
      </c>
      <c r="AC46" s="27">
        <f t="shared" si="9"/>
        <v>0.80469008695829125</v>
      </c>
      <c r="AD46" s="27">
        <f t="shared" si="9"/>
        <v>0.78109498042469916</v>
      </c>
      <c r="AE46" s="27">
        <f t="shared" si="9"/>
        <v>0.75551101140033283</v>
      </c>
      <c r="AF46" s="27">
        <f t="shared" si="9"/>
        <v>0.7281109440879493</v>
      </c>
      <c r="AG46" s="27">
        <f t="shared" si="9"/>
        <v>0.7281109440879493</v>
      </c>
      <c r="AH46" s="27">
        <f t="shared" si="9"/>
        <v>0.7281109440879493</v>
      </c>
      <c r="AI46" s="27">
        <f t="shared" si="9"/>
        <v>0.7281109440879493</v>
      </c>
      <c r="AJ46" s="27">
        <f t="shared" si="9"/>
        <v>0.7281109440879493</v>
      </c>
      <c r="AK46" s="28">
        <f t="shared" si="9"/>
        <v>0.7281109440879493</v>
      </c>
      <c r="AL46" s="19"/>
      <c r="AM46" s="26" t="s">
        <v>30</v>
      </c>
      <c r="AN46" s="26">
        <v>11</v>
      </c>
      <c r="AO46" s="31" t="str">
        <f t="shared" si="4"/>
        <v>Worst_11</v>
      </c>
      <c r="AP46" s="32">
        <f>IF(AP$2=0,D46,D46*PRODUCT(V46:$W46))</f>
        <v>0.25734588963016725</v>
      </c>
      <c r="AQ46" s="27">
        <f>IF(AQ$2=0,E46,E46*PRODUCT($W46:W46))</f>
        <v>9.2712880395952588E-2</v>
      </c>
      <c r="AR46" s="27">
        <f>IF(AR$2=0,F46,F46*PRODUCT($W46:X46))</f>
        <v>8.2798151103584322E-2</v>
      </c>
      <c r="AS46" s="27">
        <f>IF(AS$2=0,G46,G46*PRODUCT($W46:Y46))</f>
        <v>7.884799196413092E-2</v>
      </c>
      <c r="AT46" s="27">
        <f>IF(AT$2=0,H46,H46*PRODUCT($W46:Z46))</f>
        <v>7.566846617804375E-2</v>
      </c>
      <c r="AU46" s="27">
        <f>IF(AU$2=0,I46,I46*PRODUCT($W46:AA46))</f>
        <v>7.1756553423955829E-2</v>
      </c>
      <c r="AV46" s="27">
        <f>IF(AV$2=0,J46,J46*PRODUCT($W46:AB46))</f>
        <v>6.6575303203697908E-2</v>
      </c>
      <c r="AW46" s="27">
        <f>IF(AW$2=0,K46,K46*PRODUCT($W46:AC46))</f>
        <v>6.0044500704815318E-2</v>
      </c>
      <c r="AX46" s="27">
        <f>IF(AX$2=0,L46,L46*PRODUCT($W46:AD46))</f>
        <v>5.2381830204815252E-2</v>
      </c>
      <c r="AY46" s="27">
        <f>IF(AY$2=0,M46,M46*PRODUCT($W46:AE46))</f>
        <v>4.4010255482219464E-2</v>
      </c>
      <c r="AZ46" s="27">
        <f>IF(AZ$2=0,N46,N46*PRODUCT($W46:AF46))</f>
        <v>3.2044348668710664E-2</v>
      </c>
      <c r="BA46" s="27">
        <f>IF(BA$2=0,O46,O46*PRODUCT($W46:AG46))</f>
        <v>2.3331840961858342E-2</v>
      </c>
      <c r="BB46" s="27">
        <f>IF(BB$2=0,P46,P46*PRODUCT($W46:AH46))</f>
        <v>1.6988168750048563E-2</v>
      </c>
      <c r="BC46" s="27">
        <f>IF(BC$2=0,Q46,Q46*PRODUCT($W46:AI46))</f>
        <v>1.2369271586923258E-2</v>
      </c>
      <c r="BD46" s="28">
        <f>IF(BD$2=0,R46,R46*PRODUCT($W46:AJ46))</f>
        <v>9.0062020128349411E-3</v>
      </c>
      <c r="BE46" s="19"/>
      <c r="BV46" s="25" t="s">
        <v>30</v>
      </c>
      <c r="BW46" s="26">
        <v>11</v>
      </c>
      <c r="BX46" s="31" t="str">
        <f t="shared" si="5"/>
        <v>Worst_11</v>
      </c>
      <c r="BY46" s="32">
        <f>SUM($AP46:AP46)</f>
        <v>0.25734588963016725</v>
      </c>
      <c r="BZ46" s="27">
        <f>SUM($AP46:AQ46)</f>
        <v>0.35005877002611985</v>
      </c>
      <c r="CA46" s="27">
        <f>SUM($AP46:AR46)</f>
        <v>0.4328569211297042</v>
      </c>
      <c r="CB46" s="27">
        <f>SUM($AP46:AS46)</f>
        <v>0.51170491309383515</v>
      </c>
      <c r="CC46" s="27">
        <f>SUM($AP46:AT46)</f>
        <v>0.58737337927187894</v>
      </c>
      <c r="CD46" s="27">
        <f>SUM($AP46:AU46)</f>
        <v>0.65912993269583475</v>
      </c>
      <c r="CE46" s="27">
        <f>SUM($AP46:AV46)</f>
        <v>0.72570523589953262</v>
      </c>
      <c r="CF46" s="27">
        <f>SUM($AP46:AW46)</f>
        <v>0.78574973660434799</v>
      </c>
      <c r="CG46" s="27">
        <f>SUM($AP46:AX46)</f>
        <v>0.83813156680916323</v>
      </c>
      <c r="CH46" s="27">
        <f>SUM($AP46:AY46)</f>
        <v>0.88214182229138272</v>
      </c>
      <c r="CI46" s="27">
        <f>SUM($AP46:AZ46)</f>
        <v>0.91418617096009336</v>
      </c>
      <c r="CJ46" s="27">
        <f>SUM($AP46:BA46)</f>
        <v>0.93751801192195172</v>
      </c>
      <c r="CK46" s="27">
        <f>SUM($AP46:BB46)</f>
        <v>0.95450618067200033</v>
      </c>
      <c r="CL46" s="27">
        <f>SUM($AP46:BC46)</f>
        <v>0.96687545225892357</v>
      </c>
      <c r="CM46" s="28">
        <f>SUM($AP46:BD46)</f>
        <v>0.97588165427175855</v>
      </c>
    </row>
    <row r="47" spans="1:91" ht="15" customHeight="1">
      <c r="A47" s="11" t="s">
        <v>0</v>
      </c>
      <c r="B47" s="10">
        <v>12</v>
      </c>
      <c r="C47" s="10" t="str">
        <f t="shared" si="0"/>
        <v>TTC_12</v>
      </c>
      <c r="D47" s="12">
        <v>0.18970000000000001</v>
      </c>
      <c r="E47" s="12">
        <v>4.759920644415154E-2</v>
      </c>
      <c r="F47" s="12">
        <v>3.2379307043697299E-2</v>
      </c>
      <c r="G47" s="12">
        <v>2.5163500692610963E-2</v>
      </c>
      <c r="H47" s="12">
        <v>2.0828452154902189E-2</v>
      </c>
      <c r="I47" s="12">
        <v>1.7895304118549213E-2</v>
      </c>
      <c r="J47" s="12">
        <v>1.5760786370205084E-2</v>
      </c>
      <c r="K47" s="12">
        <v>1.4128618062861894E-2</v>
      </c>
      <c r="L47" s="12">
        <v>1.2834891375879282E-2</v>
      </c>
      <c r="M47" s="13">
        <v>1.1781009557905906E-2</v>
      </c>
      <c r="N47" s="14">
        <f t="shared" si="8"/>
        <v>1.1781009557905906E-2</v>
      </c>
      <c r="O47" s="14">
        <f t="shared" si="8"/>
        <v>1.1781009557905906E-2</v>
      </c>
      <c r="P47" s="14">
        <f t="shared" si="8"/>
        <v>1.1781009557905906E-2</v>
      </c>
      <c r="Q47" s="14">
        <f t="shared" si="8"/>
        <v>1.1781009557905906E-2</v>
      </c>
      <c r="R47" s="15">
        <f t="shared" si="8"/>
        <v>1.1781009557905906E-2</v>
      </c>
      <c r="S47" s="16"/>
      <c r="T47" s="10" t="s">
        <v>0</v>
      </c>
      <c r="U47" s="10">
        <v>12</v>
      </c>
      <c r="V47" s="17" t="str">
        <f t="shared" si="2"/>
        <v>TTC_12</v>
      </c>
      <c r="W47" s="24">
        <f t="shared" si="9"/>
        <v>0.81030000000000002</v>
      </c>
      <c r="X47" s="19">
        <f t="shared" si="9"/>
        <v>0.9524007935558485</v>
      </c>
      <c r="Y47" s="19">
        <f t="shared" si="9"/>
        <v>0.96762069295630271</v>
      </c>
      <c r="Z47" s="19">
        <f t="shared" si="9"/>
        <v>0.97483649930738903</v>
      </c>
      <c r="AA47" s="19">
        <f t="shared" si="9"/>
        <v>0.97917154784509786</v>
      </c>
      <c r="AB47" s="19">
        <f t="shared" si="9"/>
        <v>0.98210469588145077</v>
      </c>
      <c r="AC47" s="19">
        <f t="shared" si="9"/>
        <v>0.98423921362979494</v>
      </c>
      <c r="AD47" s="19">
        <f t="shared" si="9"/>
        <v>0.98587138193713808</v>
      </c>
      <c r="AE47" s="19">
        <f t="shared" si="9"/>
        <v>0.98716510862412077</v>
      </c>
      <c r="AF47" s="19">
        <f t="shared" si="9"/>
        <v>0.98821899044209405</v>
      </c>
      <c r="AG47" s="19">
        <f t="shared" si="9"/>
        <v>0.98821899044209405</v>
      </c>
      <c r="AH47" s="19">
        <f t="shared" si="9"/>
        <v>0.98821899044209405</v>
      </c>
      <c r="AI47" s="19">
        <f t="shared" si="9"/>
        <v>0.98821899044209405</v>
      </c>
      <c r="AJ47" s="19">
        <f t="shared" si="9"/>
        <v>0.98821899044209405</v>
      </c>
      <c r="AK47" s="22">
        <f t="shared" si="9"/>
        <v>0.98821899044209405</v>
      </c>
      <c r="AL47" s="19"/>
      <c r="AM47" s="10" t="s">
        <v>0</v>
      </c>
      <c r="AN47" s="10">
        <v>12</v>
      </c>
      <c r="AO47" s="17" t="str">
        <f t="shared" si="4"/>
        <v>TTC_12</v>
      </c>
      <c r="AP47" s="24">
        <f>IF(AP$2=0,D47,D47*PRODUCT(V47:$W47))</f>
        <v>0.18970000000000001</v>
      </c>
      <c r="AQ47" s="19">
        <f>IF(AQ$2=0,E47,E47*PRODUCT($W47:W47))</f>
        <v>3.8569636981695993E-2</v>
      </c>
      <c r="AR47" s="19">
        <f>IF(AR$2=0,F47,F47*PRODUCT($W47:X47))</f>
        <v>2.4988094379113649E-2</v>
      </c>
      <c r="AS47" s="19">
        <f>IF(AS$2=0,G47,G47*PRODUCT($W47:Y47))</f>
        <v>1.8790649594104151E-2</v>
      </c>
      <c r="AT47" s="19">
        <f>IF(AT$2=0,H47,H47*PRODUCT($W47:Z47))</f>
        <v>1.5162105468364166E-2</v>
      </c>
      <c r="AU47" s="19">
        <f>IF(AU$2=0,I47,I47*PRODUCT($W47:AA47))</f>
        <v>1.2755585117968206E-2</v>
      </c>
      <c r="AV47" s="19">
        <f>IF(AV$2=0,J47,J47*PRODUCT($W47:AB47))</f>
        <v>1.1033085198333849E-2</v>
      </c>
      <c r="AW47" s="19">
        <f>IF(AW$2=0,K47,K47*PRODUCT($W47:AC47))</f>
        <v>9.7346297594162485E-3</v>
      </c>
      <c r="AX47" s="19">
        <f>IF(AX$2=0,L47,L47*PRODUCT($W47:AD47))</f>
        <v>8.7183080655902079E-3</v>
      </c>
      <c r="AY47" s="19">
        <f>IF(AY$2=0,M47,M47*PRODUCT($W47:AE47))</f>
        <v>7.8997312829683936E-3</v>
      </c>
      <c r="AZ47" s="19">
        <f>IF(AZ$2=0,N47,N47*PRODUCT($W47:AF47))</f>
        <v>7.8066644732188543E-3</v>
      </c>
      <c r="BA47" s="19">
        <f>IF(BA$2=0,O47,O47*PRODUCT($W47:AG47))</f>
        <v>7.7146940844444985E-3</v>
      </c>
      <c r="BB47" s="19">
        <f>IF(BB$2=0,P47,P47*PRODUCT($W47:AH47))</f>
        <v>7.6238071996993367E-3</v>
      </c>
      <c r="BC47" s="19">
        <f>IF(BC$2=0,Q47,Q47*PRODUCT($W47:AI47))</f>
        <v>7.5339910542120475E-3</v>
      </c>
      <c r="BD47" s="22">
        <f>IF(BD$2=0,R47,R47*PRODUCT($W47:AJ47))</f>
        <v>7.4452330335931976E-3</v>
      </c>
      <c r="BE47" s="19"/>
      <c r="BV47" s="11" t="s">
        <v>0</v>
      </c>
      <c r="BW47" s="10">
        <v>12</v>
      </c>
      <c r="BX47" s="17" t="str">
        <f t="shared" si="5"/>
        <v>TTC_12</v>
      </c>
      <c r="BY47" s="24">
        <f>SUM($AP47:AP47)</f>
        <v>0.18970000000000001</v>
      </c>
      <c r="BZ47" s="19">
        <f>SUM($AP47:AQ47)</f>
        <v>0.228269636981696</v>
      </c>
      <c r="CA47" s="19">
        <f>SUM($AP47:AR47)</f>
        <v>0.25325773136080965</v>
      </c>
      <c r="CB47" s="19">
        <f>SUM($AP47:AS47)</f>
        <v>0.27204838095491379</v>
      </c>
      <c r="CC47" s="19">
        <f>SUM($AP47:AT47)</f>
        <v>0.28721048642327796</v>
      </c>
      <c r="CD47" s="19">
        <f>SUM($AP47:AU47)</f>
        <v>0.29996607154124616</v>
      </c>
      <c r="CE47" s="19">
        <f>SUM($AP47:AV47)</f>
        <v>0.31099915673958001</v>
      </c>
      <c r="CF47" s="19">
        <f>SUM($AP47:AW47)</f>
        <v>0.32073378649899625</v>
      </c>
      <c r="CG47" s="19">
        <f>SUM($AP47:AX47)</f>
        <v>0.32945209456458646</v>
      </c>
      <c r="CH47" s="19">
        <f>SUM($AP47:AY47)</f>
        <v>0.33735182584755485</v>
      </c>
      <c r="CI47" s="19">
        <f>SUM($AP47:AZ47)</f>
        <v>0.34515849032077373</v>
      </c>
      <c r="CJ47" s="19">
        <f>SUM($AP47:BA47)</f>
        <v>0.3528731844052182</v>
      </c>
      <c r="CK47" s="19">
        <f>SUM($AP47:BB47)</f>
        <v>0.36049699160491755</v>
      </c>
      <c r="CL47" s="19">
        <f>SUM($AP47:BC47)</f>
        <v>0.36803098265912959</v>
      </c>
      <c r="CM47" s="22">
        <f>SUM($AP47:BD47)</f>
        <v>0.37547621569272277</v>
      </c>
    </row>
    <row r="48" spans="1:91" ht="15" customHeight="1">
      <c r="A48" s="20" t="s">
        <v>28</v>
      </c>
      <c r="B48" s="21">
        <v>12</v>
      </c>
      <c r="C48" s="21" t="str">
        <f t="shared" si="0"/>
        <v>Best_12</v>
      </c>
      <c r="D48" s="19">
        <v>0.10774356513754343</v>
      </c>
      <c r="E48" s="19">
        <v>1.1673903913205238E-2</v>
      </c>
      <c r="F48" s="19">
        <v>4.8527463323306671E-3</v>
      </c>
      <c r="G48" s="19">
        <v>2.5019102464511316E-3</v>
      </c>
      <c r="H48" s="19">
        <v>1.4413128836427802E-3</v>
      </c>
      <c r="I48" s="19">
        <v>8.9032958779593631E-4</v>
      </c>
      <c r="J48" s="19">
        <v>5.7733895759985449E-4</v>
      </c>
      <c r="K48" s="19">
        <v>3.8808653649691644E-4</v>
      </c>
      <c r="L48" s="19">
        <v>2.682205513016177E-4</v>
      </c>
      <c r="M48" s="22">
        <v>1.8952415483896315E-4</v>
      </c>
      <c r="N48" s="16">
        <f t="shared" si="8"/>
        <v>1.8952415483896315E-4</v>
      </c>
      <c r="O48" s="16">
        <f t="shared" si="8"/>
        <v>1.8952415483896315E-4</v>
      </c>
      <c r="P48" s="16">
        <f t="shared" si="8"/>
        <v>1.8952415483896315E-4</v>
      </c>
      <c r="Q48" s="16">
        <f t="shared" si="8"/>
        <v>1.8952415483896315E-4</v>
      </c>
      <c r="R48" s="23">
        <f t="shared" si="8"/>
        <v>1.8952415483896315E-4</v>
      </c>
      <c r="S48" s="16"/>
      <c r="T48" s="21" t="s">
        <v>28</v>
      </c>
      <c r="U48" s="21">
        <v>12</v>
      </c>
      <c r="V48" s="9" t="str">
        <f t="shared" si="2"/>
        <v>Best_12</v>
      </c>
      <c r="W48" s="24">
        <f t="shared" si="9"/>
        <v>0.89225643486245654</v>
      </c>
      <c r="X48" s="19">
        <f t="shared" si="9"/>
        <v>0.98832609608679478</v>
      </c>
      <c r="Y48" s="19">
        <f t="shared" si="9"/>
        <v>0.99514725366766932</v>
      </c>
      <c r="Z48" s="19">
        <f t="shared" si="9"/>
        <v>0.99749808975354892</v>
      </c>
      <c r="AA48" s="19">
        <f t="shared" si="9"/>
        <v>0.9985586871163572</v>
      </c>
      <c r="AB48" s="19">
        <f t="shared" si="9"/>
        <v>0.99910967041220411</v>
      </c>
      <c r="AC48" s="19">
        <f t="shared" si="9"/>
        <v>0.99942266104240018</v>
      </c>
      <c r="AD48" s="19">
        <f t="shared" si="9"/>
        <v>0.99961191346350309</v>
      </c>
      <c r="AE48" s="19">
        <f t="shared" si="9"/>
        <v>0.9997317794486984</v>
      </c>
      <c r="AF48" s="19">
        <f t="shared" si="9"/>
        <v>0.99981047584516103</v>
      </c>
      <c r="AG48" s="19">
        <f t="shared" si="9"/>
        <v>0.99981047584516103</v>
      </c>
      <c r="AH48" s="19">
        <f t="shared" si="9"/>
        <v>0.99981047584516103</v>
      </c>
      <c r="AI48" s="19">
        <f t="shared" si="9"/>
        <v>0.99981047584516103</v>
      </c>
      <c r="AJ48" s="19">
        <f t="shared" si="9"/>
        <v>0.99981047584516103</v>
      </c>
      <c r="AK48" s="22">
        <f t="shared" si="9"/>
        <v>0.99981047584516103</v>
      </c>
      <c r="AL48" s="19"/>
      <c r="AM48" s="21" t="s">
        <v>28</v>
      </c>
      <c r="AN48" s="21">
        <v>12</v>
      </c>
      <c r="AO48" s="9" t="str">
        <f t="shared" si="4"/>
        <v>Best_12</v>
      </c>
      <c r="AP48" s="24">
        <f>IF(AP$2=0,D48,D48*PRODUCT(V48:$W48))</f>
        <v>0.10774356513754343</v>
      </c>
      <c r="AQ48" s="19">
        <f>IF(AQ$2=0,E48,E48*PRODUCT($W48:W48))</f>
        <v>1.0416115886523386E-2</v>
      </c>
      <c r="AR48" s="19">
        <f>IF(AR$2=0,F48,F48*PRODUCT($W48:X48))</f>
        <v>4.279347373611765E-3</v>
      </c>
      <c r="AS48" s="19">
        <f>IF(AS$2=0,G48,G48*PRODUCT($W48:Y48))</f>
        <v>2.1955787867374583E-3</v>
      </c>
      <c r="AT48" s="19">
        <f>IF(AT$2=0,H48,H48*PRODUCT($W48:Z48))</f>
        <v>1.2616754185601244E-3</v>
      </c>
      <c r="AU48" s="19">
        <f>IF(AU$2=0,I48,I48*PRODUCT($W48:AA48))</f>
        <v>7.7824040240098789E-4</v>
      </c>
      <c r="AV48" s="19">
        <f>IF(AV$2=0,J48,J48*PRODUCT($W48:AB48))</f>
        <v>5.0420482053347131E-4</v>
      </c>
      <c r="AW48" s="19">
        <f>IF(AW$2=0,K48,K48*PRODUCT($W48:AC48))</f>
        <v>3.3873018449887481E-4</v>
      </c>
      <c r="AX48" s="19">
        <f>IF(AX$2=0,L48,L48*PRODUCT($W48:AD48))</f>
        <v>2.3401774841348477E-4</v>
      </c>
      <c r="AY48" s="19">
        <f>IF(AY$2=0,M48,M48*PRODUCT($W48:AE48))</f>
        <v>1.6531216436634194E-4</v>
      </c>
      <c r="AZ48" s="19">
        <f>IF(AZ$2=0,N48,N48*PRODUCT($W48:AF48))</f>
        <v>1.6528083371810583E-4</v>
      </c>
      <c r="BA48" s="19">
        <f>IF(BA$2=0,O48,O48*PRODUCT($W48:AG48))</f>
        <v>1.6524950900778432E-4</v>
      </c>
      <c r="BB48" s="19">
        <f>IF(BB$2=0,P48,P48*PRODUCT($W48:AH48))</f>
        <v>1.6521819023425206E-4</v>
      </c>
      <c r="BC48" s="19">
        <f>IF(BC$2=0,Q48,Q48*PRODUCT($W48:AI48))</f>
        <v>1.6518687739638387E-4</v>
      </c>
      <c r="BD48" s="22">
        <f>IF(BD$2=0,R48,R48*PRODUCT($W48:AJ48))</f>
        <v>1.6515557049305484E-4</v>
      </c>
      <c r="BE48" s="19"/>
      <c r="BV48" s="20" t="s">
        <v>28</v>
      </c>
      <c r="BW48" s="21">
        <v>12</v>
      </c>
      <c r="BX48" s="9" t="str">
        <f t="shared" si="5"/>
        <v>Best_12</v>
      </c>
      <c r="BY48" s="24">
        <f>SUM($AP48:AP48)</f>
        <v>0.10774356513754343</v>
      </c>
      <c r="BZ48" s="19">
        <f>SUM($AP48:AQ48)</f>
        <v>0.11815968102406682</v>
      </c>
      <c r="CA48" s="19">
        <f>SUM($AP48:AR48)</f>
        <v>0.12243902839767859</v>
      </c>
      <c r="CB48" s="19">
        <f>SUM($AP48:AS48)</f>
        <v>0.12463460718441605</v>
      </c>
      <c r="CC48" s="19">
        <f>SUM($AP48:AT48)</f>
        <v>0.12589628260297617</v>
      </c>
      <c r="CD48" s="19">
        <f>SUM($AP48:AU48)</f>
        <v>0.12667452300537715</v>
      </c>
      <c r="CE48" s="19">
        <f>SUM($AP48:AV48)</f>
        <v>0.12717872782591064</v>
      </c>
      <c r="CF48" s="19">
        <f>SUM($AP48:AW48)</f>
        <v>0.12751745801040951</v>
      </c>
      <c r="CG48" s="19">
        <f>SUM($AP48:AX48)</f>
        <v>0.12775147575882298</v>
      </c>
      <c r="CH48" s="19">
        <f>SUM($AP48:AY48)</f>
        <v>0.12791678792318933</v>
      </c>
      <c r="CI48" s="19">
        <f>SUM($AP48:AZ48)</f>
        <v>0.12808206875690745</v>
      </c>
      <c r="CJ48" s="19">
        <f>SUM($AP48:BA48)</f>
        <v>0.12824731826591523</v>
      </c>
      <c r="CK48" s="19">
        <f>SUM($AP48:BB48)</f>
        <v>0.12841253645614947</v>
      </c>
      <c r="CL48" s="19">
        <f>SUM($AP48:BC48)</f>
        <v>0.12857772333354586</v>
      </c>
      <c r="CM48" s="22">
        <f>SUM($AP48:BD48)</f>
        <v>0.1287428789040389</v>
      </c>
    </row>
    <row r="49" spans="1:91" ht="15" customHeight="1">
      <c r="A49" s="20" t="s">
        <v>29</v>
      </c>
      <c r="B49" s="21">
        <v>12</v>
      </c>
      <c r="C49" s="21" t="str">
        <f t="shared" si="0"/>
        <v>Base_12</v>
      </c>
      <c r="D49" s="19">
        <v>0.22591055771007035</v>
      </c>
      <c r="E49" s="19">
        <v>4.708750210615939E-2</v>
      </c>
      <c r="F49" s="19">
        <v>3.337146413392722E-2</v>
      </c>
      <c r="G49" s="19">
        <v>2.7399991029035328E-2</v>
      </c>
      <c r="H49" s="19">
        <v>2.4133645829399131E-2</v>
      </c>
      <c r="I49" s="19">
        <v>2.2161780748701676E-2</v>
      </c>
      <c r="J49" s="19">
        <v>2.0923082153315353E-2</v>
      </c>
      <c r="K49" s="19">
        <v>2.0148038695163902E-2</v>
      </c>
      <c r="L49" s="19">
        <v>1.9690840272456777E-2</v>
      </c>
      <c r="M49" s="22">
        <v>1.9465819634082858E-2</v>
      </c>
      <c r="N49" s="16">
        <f t="shared" si="8"/>
        <v>1.9465819634082858E-2</v>
      </c>
      <c r="O49" s="16">
        <f t="shared" si="8"/>
        <v>1.9465819634082858E-2</v>
      </c>
      <c r="P49" s="16">
        <f t="shared" si="8"/>
        <v>1.9465819634082858E-2</v>
      </c>
      <c r="Q49" s="16">
        <f t="shared" si="8"/>
        <v>1.9465819634082858E-2</v>
      </c>
      <c r="R49" s="23">
        <f t="shared" si="8"/>
        <v>1.9465819634082858E-2</v>
      </c>
      <c r="S49" s="16"/>
      <c r="T49" s="21" t="s">
        <v>29</v>
      </c>
      <c r="U49" s="21">
        <v>12</v>
      </c>
      <c r="V49" s="9" t="str">
        <f t="shared" si="2"/>
        <v>Base_12</v>
      </c>
      <c r="W49" s="24">
        <f t="shared" si="9"/>
        <v>0.7740894422899296</v>
      </c>
      <c r="X49" s="19">
        <f t="shared" si="9"/>
        <v>0.95291249789384058</v>
      </c>
      <c r="Y49" s="19">
        <f t="shared" si="9"/>
        <v>0.96662853586607278</v>
      </c>
      <c r="Z49" s="19">
        <f t="shared" si="9"/>
        <v>0.97260000897096466</v>
      </c>
      <c r="AA49" s="19">
        <f t="shared" si="9"/>
        <v>0.97586635417060086</v>
      </c>
      <c r="AB49" s="19">
        <f t="shared" si="9"/>
        <v>0.97783821925129832</v>
      </c>
      <c r="AC49" s="19">
        <f t="shared" si="9"/>
        <v>0.9790769178466846</v>
      </c>
      <c r="AD49" s="19">
        <f t="shared" si="9"/>
        <v>0.97985196130483609</v>
      </c>
      <c r="AE49" s="19">
        <f t="shared" si="9"/>
        <v>0.98030915972754318</v>
      </c>
      <c r="AF49" s="19">
        <f t="shared" si="9"/>
        <v>0.98053418036591711</v>
      </c>
      <c r="AG49" s="19">
        <f t="shared" si="9"/>
        <v>0.98053418036591711</v>
      </c>
      <c r="AH49" s="19">
        <f t="shared" si="9"/>
        <v>0.98053418036591711</v>
      </c>
      <c r="AI49" s="19">
        <f t="shared" si="9"/>
        <v>0.98053418036591711</v>
      </c>
      <c r="AJ49" s="19">
        <f t="shared" si="9"/>
        <v>0.98053418036591711</v>
      </c>
      <c r="AK49" s="22">
        <f t="shared" si="9"/>
        <v>0.98053418036591711</v>
      </c>
      <c r="AL49" s="19"/>
      <c r="AM49" s="21" t="s">
        <v>29</v>
      </c>
      <c r="AN49" s="21">
        <v>12</v>
      </c>
      <c r="AO49" s="9" t="str">
        <f t="shared" si="4"/>
        <v>Base_12</v>
      </c>
      <c r="AP49" s="24">
        <f>IF(AP$2=0,D49,D49*PRODUCT(V49:$W49))</f>
        <v>0.22591055771007035</v>
      </c>
      <c r="AQ49" s="19">
        <f>IF(AQ$2=0,E49,E49*PRODUCT($W49:W49))</f>
        <v>3.6449938244182807E-2</v>
      </c>
      <c r="AR49" s="19">
        <f>IF(AR$2=0,F49,F49*PRODUCT($W49:X49))</f>
        <v>2.4616110253030499E-2</v>
      </c>
      <c r="AS49" s="19">
        <f>IF(AS$2=0,G49,G49*PRODUCT($W49:Y49))</f>
        <v>1.9536834593412749E-2</v>
      </c>
      <c r="AT49" s="19">
        <f>IF(AT$2=0,H49,H49*PRODUCT($W49:Z49))</f>
        <v>1.6736359007164626E-2</v>
      </c>
      <c r="AU49" s="19">
        <f>IF(AU$2=0,I49,I49*PRODUCT($W49:AA49))</f>
        <v>1.4997989558298151E-2</v>
      </c>
      <c r="AV49" s="19">
        <f>IF(AV$2=0,J49,J49*PRODUCT($W49:AB49))</f>
        <v>1.3845895868229896E-2</v>
      </c>
      <c r="AW49" s="19">
        <f>IF(AW$2=0,K49,K49*PRODUCT($W49:AC49))</f>
        <v>1.3054041500738571E-2</v>
      </c>
      <c r="AX49" s="19">
        <f>IF(AX$2=0,L49,L49*PRODUCT($W49:AD49))</f>
        <v>1.2500774709464684E-2</v>
      </c>
      <c r="AY49" s="19">
        <f>IF(AY$2=0,M49,M49*PRODUCT($W49:AE49))</f>
        <v>1.2114582019880743E-2</v>
      </c>
      <c r="AZ49" s="19">
        <f>IF(AZ$2=0,N49,N49*PRODUCT($W49:AF49))</f>
        <v>1.187876175133944E-2</v>
      </c>
      <c r="BA49" s="19">
        <f>IF(BA$2=0,O49,O49*PRODUCT($W49:AG49))</f>
        <v>1.1647531917611623E-2</v>
      </c>
      <c r="BB49" s="19">
        <f>IF(BB$2=0,P49,P49*PRODUCT($W49:AH49))</f>
        <v>1.1420803162121171E-2</v>
      </c>
      <c r="BC49" s="19">
        <f>IF(BC$2=0,Q49,Q49*PRODUCT($W49:AI49))</f>
        <v>1.1198487867690956E-2</v>
      </c>
      <c r="BD49" s="22">
        <f>IF(BD$2=0,R49,R49*PRODUCT($W49:AJ49))</f>
        <v>1.0980500122684018E-2</v>
      </c>
      <c r="BE49" s="19"/>
      <c r="BV49" s="20" t="s">
        <v>29</v>
      </c>
      <c r="BW49" s="21">
        <v>12</v>
      </c>
      <c r="BX49" s="9" t="str">
        <f t="shared" si="5"/>
        <v>Base_12</v>
      </c>
      <c r="BY49" s="24">
        <f>SUM($AP49:AP49)</f>
        <v>0.22591055771007035</v>
      </c>
      <c r="BZ49" s="19">
        <f>SUM($AP49:AQ49)</f>
        <v>0.26236049595425315</v>
      </c>
      <c r="CA49" s="19">
        <f>SUM($AP49:AR49)</f>
        <v>0.28697660620728366</v>
      </c>
      <c r="CB49" s="19">
        <f>SUM($AP49:AS49)</f>
        <v>0.30651344080069642</v>
      </c>
      <c r="CC49" s="19">
        <f>SUM($AP49:AT49)</f>
        <v>0.32324979980786106</v>
      </c>
      <c r="CD49" s="19">
        <f>SUM($AP49:AU49)</f>
        <v>0.33824778936615923</v>
      </c>
      <c r="CE49" s="19">
        <f>SUM($AP49:AV49)</f>
        <v>0.35209368523438911</v>
      </c>
      <c r="CF49" s="19">
        <f>SUM($AP49:AW49)</f>
        <v>0.36514772673512769</v>
      </c>
      <c r="CG49" s="19">
        <f>SUM($AP49:AX49)</f>
        <v>0.37764850144459239</v>
      </c>
      <c r="CH49" s="19">
        <f>SUM($AP49:AY49)</f>
        <v>0.38976308346447314</v>
      </c>
      <c r="CI49" s="19">
        <f>SUM($AP49:AZ49)</f>
        <v>0.40164184521581259</v>
      </c>
      <c r="CJ49" s="19">
        <f>SUM($AP49:BA49)</f>
        <v>0.41328937713342423</v>
      </c>
      <c r="CK49" s="19">
        <f>SUM($AP49:BB49)</f>
        <v>0.42471018029554541</v>
      </c>
      <c r="CL49" s="19">
        <f>SUM($AP49:BC49)</f>
        <v>0.43590866816323637</v>
      </c>
      <c r="CM49" s="22">
        <f>SUM($AP49:BD49)</f>
        <v>0.4468891682859204</v>
      </c>
    </row>
    <row r="50" spans="1:91" ht="15" customHeight="1">
      <c r="A50" s="25" t="s">
        <v>30</v>
      </c>
      <c r="B50" s="26">
        <v>12</v>
      </c>
      <c r="C50" s="26" t="str">
        <f t="shared" si="0"/>
        <v>Worst_12</v>
      </c>
      <c r="D50" s="27">
        <v>0.31331801575587948</v>
      </c>
      <c r="E50" s="27">
        <v>0.1401037596149424</v>
      </c>
      <c r="F50" s="27">
        <v>0.13992568683688961</v>
      </c>
      <c r="G50" s="27">
        <v>0.15053775917789639</v>
      </c>
      <c r="H50" s="27">
        <v>0.16601572566903008</v>
      </c>
      <c r="I50" s="27">
        <v>0.18473484567910636</v>
      </c>
      <c r="J50" s="27">
        <v>0.20603729500598386</v>
      </c>
      <c r="K50" s="27">
        <v>0.22957503433375651</v>
      </c>
      <c r="L50" s="27">
        <v>0.25511318521428084</v>
      </c>
      <c r="M50" s="28">
        <v>0.28245624454319934</v>
      </c>
      <c r="N50" s="29">
        <f t="shared" si="8"/>
        <v>0.28245624454319934</v>
      </c>
      <c r="O50" s="29">
        <f t="shared" si="8"/>
        <v>0.28245624454319934</v>
      </c>
      <c r="P50" s="29">
        <f t="shared" si="8"/>
        <v>0.28245624454319934</v>
      </c>
      <c r="Q50" s="29">
        <f t="shared" si="8"/>
        <v>0.28245624454319934</v>
      </c>
      <c r="R50" s="30">
        <f t="shared" si="8"/>
        <v>0.28245624454319934</v>
      </c>
      <c r="S50" s="16"/>
      <c r="T50" s="26" t="s">
        <v>30</v>
      </c>
      <c r="U50" s="26">
        <v>12</v>
      </c>
      <c r="V50" s="31" t="str">
        <f t="shared" si="2"/>
        <v>Worst_12</v>
      </c>
      <c r="W50" s="32">
        <f t="shared" si="9"/>
        <v>0.68668198424412052</v>
      </c>
      <c r="X50" s="27">
        <f t="shared" si="9"/>
        <v>0.85989624038505763</v>
      </c>
      <c r="Y50" s="27">
        <f t="shared" si="9"/>
        <v>0.86007431316311034</v>
      </c>
      <c r="Z50" s="27">
        <f t="shared" si="9"/>
        <v>0.84946224082210364</v>
      </c>
      <c r="AA50" s="27">
        <f t="shared" si="9"/>
        <v>0.83398427433096989</v>
      </c>
      <c r="AB50" s="27">
        <f t="shared" si="9"/>
        <v>0.81526515432089364</v>
      </c>
      <c r="AC50" s="27">
        <f t="shared" si="9"/>
        <v>0.79396270499401611</v>
      </c>
      <c r="AD50" s="27">
        <f t="shared" si="9"/>
        <v>0.77042496566624352</v>
      </c>
      <c r="AE50" s="27">
        <f t="shared" si="9"/>
        <v>0.74488681478571916</v>
      </c>
      <c r="AF50" s="27">
        <f t="shared" si="9"/>
        <v>0.71754375545680071</v>
      </c>
      <c r="AG50" s="27">
        <f t="shared" si="9"/>
        <v>0.71754375545680071</v>
      </c>
      <c r="AH50" s="27">
        <f t="shared" si="9"/>
        <v>0.71754375545680071</v>
      </c>
      <c r="AI50" s="27">
        <f t="shared" si="9"/>
        <v>0.71754375545680071</v>
      </c>
      <c r="AJ50" s="27">
        <f t="shared" si="9"/>
        <v>0.71754375545680071</v>
      </c>
      <c r="AK50" s="28">
        <f t="shared" si="9"/>
        <v>0.71754375545680071</v>
      </c>
      <c r="AL50" s="19"/>
      <c r="AM50" s="26" t="s">
        <v>30</v>
      </c>
      <c r="AN50" s="26">
        <v>12</v>
      </c>
      <c r="AO50" s="31" t="str">
        <f t="shared" si="4"/>
        <v>Worst_12</v>
      </c>
      <c r="AP50" s="32">
        <f>IF(AP$2=0,D50,D50*PRODUCT(V50:$W50))</f>
        <v>0.31331801575587948</v>
      </c>
      <c r="AQ50" s="27">
        <f>IF(AQ$2=0,E50,E50*PRODUCT($W50:W50))</f>
        <v>9.6206727652449919E-2</v>
      </c>
      <c r="AR50" s="27">
        <f>IF(AR$2=0,F50,F50*PRODUCT($W50:X50))</f>
        <v>8.2622655838778147E-2</v>
      </c>
      <c r="AS50" s="27">
        <f>IF(AS$2=0,G50,G50*PRODUCT($W50:Y50))</f>
        <v>7.6450992510007296E-2</v>
      </c>
      <c r="AT50" s="27">
        <f>IF(AT$2=0,H50,H50*PRODUCT($W50:Z50))</f>
        <v>7.1619451047229221E-2</v>
      </c>
      <c r="AU50" s="27">
        <f>IF(AU$2=0,I50,I50*PRODUCT($W50:AA50))</f>
        <v>6.6464301287635502E-2</v>
      </c>
      <c r="AV50" s="27">
        <f>IF(AV$2=0,J50,J50*PRODUCT($W50:AB50))</f>
        <v>6.0434417608243488E-2</v>
      </c>
      <c r="AW50" s="27">
        <f>IF(AW$2=0,K50,K50*PRODUCT($W50:AC50))</f>
        <v>5.3464223343434571E-2</v>
      </c>
      <c r="AX50" s="27">
        <f>IF(AX$2=0,L50,L50*PRODUCT($W50:AD50))</f>
        <v>4.5772207416158256E-2</v>
      </c>
      <c r="AY50" s="27">
        <f>IF(AY$2=0,M50,M50*PRODUCT($W50:AE50))</f>
        <v>3.7749431844237069E-2</v>
      </c>
      <c r="AZ50" s="27">
        <f>IF(AZ$2=0,N50,N50*PRODUCT($W50:AF50))</f>
        <v>2.708686909187441E-2</v>
      </c>
      <c r="BA50" s="27">
        <f>IF(BA$2=0,O50,O50*PRODUCT($W50:AG50))</f>
        <v>1.9436013771750301E-2</v>
      </c>
      <c r="BB50" s="27">
        <f>IF(BB$2=0,P50,P50*PRODUCT($W50:AH50))</f>
        <v>1.394619031289181E-2</v>
      </c>
      <c r="BC50" s="27">
        <f>IF(BC$2=0,Q50,Q50*PRODUCT($W50:AI50))</f>
        <v>1.0007001771427644E-2</v>
      </c>
      <c r="BD50" s="28">
        <f>IF(BD$2=0,R50,R50*PRODUCT($W50:AJ50))</f>
        <v>7.1804616319330493E-3</v>
      </c>
      <c r="BE50" s="19"/>
      <c r="BV50" s="25" t="s">
        <v>30</v>
      </c>
      <c r="BW50" s="26">
        <v>12</v>
      </c>
      <c r="BX50" s="31" t="str">
        <f t="shared" si="5"/>
        <v>Worst_12</v>
      </c>
      <c r="BY50" s="32">
        <f>SUM($AP50:AP50)</f>
        <v>0.31331801575587948</v>
      </c>
      <c r="BZ50" s="27">
        <f>SUM($AP50:AQ50)</f>
        <v>0.40952474340832939</v>
      </c>
      <c r="CA50" s="27">
        <f>SUM($AP50:AR50)</f>
        <v>0.49214739924710754</v>
      </c>
      <c r="CB50" s="27">
        <f>SUM($AP50:AS50)</f>
        <v>0.5685983917571148</v>
      </c>
      <c r="CC50" s="27">
        <f>SUM($AP50:AT50)</f>
        <v>0.64021784280434402</v>
      </c>
      <c r="CD50" s="27">
        <f>SUM($AP50:AU50)</f>
        <v>0.70668214409197949</v>
      </c>
      <c r="CE50" s="27">
        <f>SUM($AP50:AV50)</f>
        <v>0.76711656170022302</v>
      </c>
      <c r="CF50" s="27">
        <f>SUM($AP50:AW50)</f>
        <v>0.82058078504365761</v>
      </c>
      <c r="CG50" s="27">
        <f>SUM($AP50:AX50)</f>
        <v>0.8663529924598159</v>
      </c>
      <c r="CH50" s="27">
        <f>SUM($AP50:AY50)</f>
        <v>0.90410242430405297</v>
      </c>
      <c r="CI50" s="27">
        <f>SUM($AP50:AZ50)</f>
        <v>0.93118929339592738</v>
      </c>
      <c r="CJ50" s="27">
        <f>SUM($AP50:BA50)</f>
        <v>0.95062530716767768</v>
      </c>
      <c r="CK50" s="27">
        <f>SUM($AP50:BB50)</f>
        <v>0.96457149748056947</v>
      </c>
      <c r="CL50" s="27">
        <f>SUM($AP50:BC50)</f>
        <v>0.97457849925199713</v>
      </c>
      <c r="CM50" s="28">
        <f>SUM($AP50:BD50)</f>
        <v>0.98175896088393022</v>
      </c>
    </row>
  </sheetData>
  <mergeCells count="16">
    <mergeCell ref="U1:U2"/>
    <mergeCell ref="A1:A2"/>
    <mergeCell ref="B1:B2"/>
    <mergeCell ref="C1:C2"/>
    <mergeCell ref="D1:R1"/>
    <mergeCell ref="T1:T2"/>
    <mergeCell ref="BV1:BV2"/>
    <mergeCell ref="BW1:BW2"/>
    <mergeCell ref="BY1:CM1"/>
    <mergeCell ref="V1:V2"/>
    <mergeCell ref="W1:AK1"/>
    <mergeCell ref="AM1:AM2"/>
    <mergeCell ref="AN1:AN2"/>
    <mergeCell ref="AO1:AO2"/>
    <mergeCell ref="AP1:BD1"/>
    <mergeCell ref="BX1:B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E18" sqref="E18"/>
    </sheetView>
  </sheetViews>
  <sheetFormatPr defaultColWidth="9.1796875" defaultRowHeight="14.5"/>
  <cols>
    <col min="1" max="1" width="10.26953125" style="78" bestFit="1" customWidth="1"/>
    <col min="2" max="2" width="9.54296875" style="69" bestFit="1" customWidth="1"/>
    <col min="3" max="3" width="9.1796875" style="70"/>
    <col min="4" max="4" width="15.453125" style="70" bestFit="1" customWidth="1"/>
    <col min="5" max="5" width="17.81640625" style="70" bestFit="1" customWidth="1"/>
    <col min="6" max="6" width="9.1796875" style="70"/>
    <col min="7" max="7" width="14.26953125" style="70" bestFit="1" customWidth="1"/>
    <col min="8" max="8" width="19.26953125" style="70" bestFit="1" customWidth="1"/>
    <col min="9" max="16384" width="9.1796875" style="70"/>
  </cols>
  <sheetData>
    <row r="1" spans="1:8">
      <c r="A1" s="68" t="s">
        <v>127</v>
      </c>
      <c r="D1" s="68" t="s">
        <v>128</v>
      </c>
      <c r="G1" s="68" t="s">
        <v>129</v>
      </c>
    </row>
    <row r="2" spans="1:8">
      <c r="A2" s="71" t="s">
        <v>5</v>
      </c>
      <c r="B2" s="72" t="s">
        <v>130</v>
      </c>
      <c r="D2" s="71" t="s">
        <v>131</v>
      </c>
      <c r="E2" s="72" t="s">
        <v>132</v>
      </c>
      <c r="G2" s="71" t="s">
        <v>131</v>
      </c>
      <c r="H2" s="72" t="s">
        <v>132</v>
      </c>
    </row>
    <row r="3" spans="1:8">
      <c r="A3" s="73" t="s">
        <v>133</v>
      </c>
      <c r="B3" s="74">
        <v>1.4999999999999999E-2</v>
      </c>
      <c r="D3" s="75" t="s">
        <v>134</v>
      </c>
      <c r="E3" s="74">
        <v>0.02</v>
      </c>
      <c r="G3" s="75" t="s">
        <v>135</v>
      </c>
      <c r="H3" s="74">
        <v>0.25</v>
      </c>
    </row>
    <row r="4" spans="1:8">
      <c r="A4" s="73" t="s">
        <v>136</v>
      </c>
      <c r="B4" s="74">
        <v>1.4999999999999999E-2</v>
      </c>
      <c r="G4" s="73" t="s">
        <v>137</v>
      </c>
      <c r="H4" s="74">
        <v>0.5</v>
      </c>
    </row>
    <row r="5" spans="1:8">
      <c r="A5" s="73" t="s">
        <v>138</v>
      </c>
      <c r="B5" s="74">
        <v>1.4999999999999999E-2</v>
      </c>
      <c r="G5" s="73" t="s">
        <v>139</v>
      </c>
      <c r="H5" s="74">
        <v>1</v>
      </c>
    </row>
    <row r="6" spans="1:8">
      <c r="A6" s="73" t="s">
        <v>140</v>
      </c>
      <c r="B6" s="74">
        <v>1.4999999999999999E-2</v>
      </c>
      <c r="G6" s="76"/>
      <c r="H6" s="77"/>
    </row>
    <row r="7" spans="1:8">
      <c r="A7" s="73" t="s">
        <v>141</v>
      </c>
      <c r="B7" s="74">
        <v>1.4999999999999999E-2</v>
      </c>
      <c r="G7" s="76"/>
      <c r="H7" s="77"/>
    </row>
    <row r="8" spans="1:8">
      <c r="A8" s="73" t="s">
        <v>142</v>
      </c>
      <c r="B8" s="74">
        <v>1.4999999999999999E-2</v>
      </c>
      <c r="G8" s="76"/>
      <c r="H8" s="77"/>
    </row>
    <row r="9" spans="1:8">
      <c r="A9" s="73" t="s">
        <v>8</v>
      </c>
      <c r="B9" s="74">
        <v>0.1</v>
      </c>
    </row>
    <row r="10" spans="1:8">
      <c r="A10" s="73" t="s">
        <v>12</v>
      </c>
      <c r="B10" s="74">
        <v>0.1</v>
      </c>
    </row>
    <row r="11" spans="1:8">
      <c r="A11" s="73" t="s">
        <v>50</v>
      </c>
      <c r="B11" s="74">
        <v>0.1</v>
      </c>
    </row>
    <row r="12" spans="1:8">
      <c r="A12" s="73" t="s">
        <v>4</v>
      </c>
      <c r="B12" s="74">
        <v>0.1</v>
      </c>
    </row>
    <row r="13" spans="1:8">
      <c r="A13" s="73" t="s">
        <v>46</v>
      </c>
      <c r="B13" s="74">
        <v>0.1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9"/>
  <sheetViews>
    <sheetView workbookViewId="0">
      <selection activeCell="G16" sqref="G16"/>
    </sheetView>
  </sheetViews>
  <sheetFormatPr defaultColWidth="9.1796875" defaultRowHeight="14.5"/>
  <cols>
    <col min="1" max="1" width="24.7265625" style="35" bestFit="1" customWidth="1"/>
    <col min="2" max="3" width="13.453125" style="35" bestFit="1" customWidth="1"/>
    <col min="4" max="4" width="9.1796875" style="35"/>
    <col min="5" max="5" width="11.7265625" style="35" bestFit="1" customWidth="1"/>
    <col min="6" max="6" width="12.453125" style="44" bestFit="1" customWidth="1"/>
    <col min="7" max="16384" width="9.1796875" style="35"/>
  </cols>
  <sheetData>
    <row r="1" spans="1:22">
      <c r="E1" s="43" t="s">
        <v>22</v>
      </c>
      <c r="F1" s="34" t="s">
        <v>53</v>
      </c>
    </row>
    <row r="2" spans="1:22">
      <c r="E2" s="44" t="s">
        <v>28</v>
      </c>
      <c r="F2" s="45">
        <v>0.15</v>
      </c>
    </row>
    <row r="3" spans="1:22">
      <c r="E3" s="44" t="s">
        <v>29</v>
      </c>
      <c r="F3" s="45">
        <v>0.7</v>
      </c>
    </row>
    <row r="4" spans="1:22">
      <c r="E4" s="44" t="s">
        <v>30</v>
      </c>
      <c r="F4" s="45">
        <v>0.15</v>
      </c>
    </row>
    <row r="5" spans="1:22">
      <c r="G5" s="45"/>
    </row>
    <row r="7" spans="1:22">
      <c r="A7" s="34" t="s">
        <v>31</v>
      </c>
      <c r="B7" s="34" t="s">
        <v>5</v>
      </c>
      <c r="C7" s="34" t="s">
        <v>33</v>
      </c>
      <c r="D7" s="34" t="s">
        <v>2</v>
      </c>
      <c r="E7" s="34" t="s">
        <v>32</v>
      </c>
      <c r="F7" s="43" t="s">
        <v>51</v>
      </c>
      <c r="G7" s="1">
        <v>1</v>
      </c>
      <c r="H7" s="1">
        <v>2</v>
      </c>
      <c r="I7" s="1">
        <v>3</v>
      </c>
      <c r="J7" s="1">
        <v>4</v>
      </c>
      <c r="K7" s="1">
        <v>5</v>
      </c>
      <c r="L7" s="1">
        <v>6</v>
      </c>
      <c r="M7" s="1">
        <v>7</v>
      </c>
      <c r="N7" s="1">
        <v>8</v>
      </c>
      <c r="O7" s="1">
        <v>9</v>
      </c>
      <c r="P7" s="1">
        <v>10</v>
      </c>
      <c r="Q7" s="1">
        <v>11</v>
      </c>
      <c r="R7" s="1">
        <v>12</v>
      </c>
      <c r="S7" s="1">
        <v>13</v>
      </c>
      <c r="T7" s="1">
        <v>14</v>
      </c>
      <c r="U7" s="1">
        <v>15</v>
      </c>
    </row>
    <row r="8" spans="1:22">
      <c r="A8" s="2" t="s">
        <v>40</v>
      </c>
      <c r="B8" s="2" t="s">
        <v>8</v>
      </c>
      <c r="C8" s="40" t="s">
        <v>9</v>
      </c>
      <c r="D8" s="42">
        <v>0.85</v>
      </c>
      <c r="E8" s="38" t="s">
        <v>42</v>
      </c>
      <c r="F8" s="39">
        <v>5</v>
      </c>
      <c r="G8" s="36">
        <f>IFERROR(VLOOKUP($E$2&amp;"_"&amp;$F8,'FPD param'!$BX:$CM,G$7+1,0)*$F$2+VLOOKUP($E$3&amp;"_"&amp;$F8,'FPD param'!$BX:$CM,G$7+1,0)*$F$3+VLOOKUP($E$4&amp;"_"&amp;$F8,'FPD param'!$BX:$CM,G$7+1,0)*$F$4,"")</f>
        <v>2.0514833509807026E-2</v>
      </c>
      <c r="H8" s="36">
        <f>IFERROR(VLOOKUP($E$2&amp;"_"&amp;$F8,'FPD param'!$BX:$CM,H$7+1,0)*$F$2+VLOOKUP($E$3&amp;"_"&amp;$F8,'FPD param'!$BX:$CM,H$7+1,0)*$F$3+VLOOKUP($E$4&amp;"_"&amp;$F8,'FPD param'!$BX:$CM,H$7+1,0)*$F$4,"")</f>
        <v>3.873132767645935E-2</v>
      </c>
      <c r="I8" s="36">
        <f>IFERROR(VLOOKUP($E$2&amp;"_"&amp;$F8,'FPD param'!$BX:$CM,I$7+1,0)*$F$2+VLOOKUP($E$3&amp;"_"&amp;$F8,'FPD param'!$BX:$CM,I$7+1,0)*$F$3+VLOOKUP($E$4&amp;"_"&amp;$F8,'FPD param'!$BX:$CM,I$7+1,0)*$F$4,"")</f>
        <v>5.9199940720130524E-2</v>
      </c>
      <c r="J8" s="36">
        <f>IFERROR(VLOOKUP($E$2&amp;"_"&amp;$F8,'FPD param'!$BX:$CM,J$7+1,0)*$F$2+VLOOKUP($E$3&amp;"_"&amp;$F8,'FPD param'!$BX:$CM,J$7+1,0)*$F$3+VLOOKUP($E$4&amp;"_"&amp;$F8,'FPD param'!$BX:$CM,J$7+1,0)*$F$4,"")</f>
        <v>8.1885185097774871E-2</v>
      </c>
      <c r="K8" s="36">
        <f>IFERROR(VLOOKUP($E$2&amp;"_"&amp;$F8,'FPD param'!$BX:$CM,K$7+1,0)*$F$2+VLOOKUP($E$3&amp;"_"&amp;$F8,'FPD param'!$BX:$CM,K$7+1,0)*$F$3+VLOOKUP($E$4&amp;"_"&amp;$F8,'FPD param'!$BX:$CM,K$7+1,0)*$F$4,"")</f>
        <v>0.10642794124054708</v>
      </c>
      <c r="L8" s="36">
        <f>IFERROR(VLOOKUP($E$2&amp;"_"&amp;$F8,'FPD param'!$BX:$CM,L$7+1,0)*$F$2+VLOOKUP($E$3&amp;"_"&amp;$F8,'FPD param'!$BX:$CM,L$7+1,0)*$F$3+VLOOKUP($E$4&amp;"_"&amp;$F8,'FPD param'!$BX:$CM,L$7+1,0)*$F$4,"")</f>
        <v>0.1322395361578898</v>
      </c>
      <c r="M8" s="36">
        <f>IFERROR(VLOOKUP($E$2&amp;"_"&amp;$F8,'FPD param'!$BX:$CM,M$7+1,0)*$F$2+VLOOKUP($E$3&amp;"_"&amp;$F8,'FPD param'!$BX:$CM,M$7+1,0)*$F$3+VLOOKUP($E$4&amp;"_"&amp;$F8,'FPD param'!$BX:$CM,M$7+1,0)*$F$4,"")</f>
        <v>0.15858171037142996</v>
      </c>
      <c r="N8" s="36">
        <f>IFERROR(VLOOKUP($E$2&amp;"_"&amp;$F8,'FPD param'!$BX:$CM,N$7+1,0)*$F$2+VLOOKUP($E$3&amp;"_"&amp;$F8,'FPD param'!$BX:$CM,N$7+1,0)*$F$3+VLOOKUP($E$4&amp;"_"&amp;$F8,'FPD param'!$BX:$CM,N$7+1,0)*$F$4,"")</f>
        <v>0.18466772100917073</v>
      </c>
      <c r="O8" s="36">
        <f>IFERROR(VLOOKUP($E$2&amp;"_"&amp;$F8,'FPD param'!$BX:$CM,O$7+1,0)*$F$2+VLOOKUP($E$3&amp;"_"&amp;$F8,'FPD param'!$BX:$CM,O$7+1,0)*$F$3+VLOOKUP($E$4&amp;"_"&amp;$F8,'FPD param'!$BX:$CM,O$7+1,0)*$F$4,"")</f>
        <v>0.20977725376151002</v>
      </c>
      <c r="P8" s="36">
        <f>IFERROR(VLOOKUP($E$2&amp;"_"&amp;$F8,'FPD param'!$BX:$CM,P$7+1,0)*$F$2+VLOOKUP($E$3&amp;"_"&amp;$F8,'FPD param'!$BX:$CM,P$7+1,0)*$F$3+VLOOKUP($E$4&amp;"_"&amp;$F8,'FPD param'!$BX:$CM,P$7+1,0)*$F$4,"")</f>
        <v>0.2333633471698402</v>
      </c>
      <c r="Q8" s="36">
        <f>IFERROR(VLOOKUP($E$2&amp;"_"&amp;$F8,'FPD param'!$BX:$CM,Q$7+1,0)*$F$2+VLOOKUP($E$3&amp;"_"&amp;$F8,'FPD param'!$BX:$CM,Q$7+1,0)*$F$3+VLOOKUP($E$4&amp;"_"&amp;$F8,'FPD param'!$BX:$CM,Q$7+1,0)*$F$4,"")</f>
        <v>0.25340767188609314</v>
      </c>
      <c r="R8" s="36">
        <f>IFERROR(VLOOKUP($E$2&amp;"_"&amp;$F8,'FPD param'!$BX:$CM,R$7+1,0)*$F$2+VLOOKUP($E$3&amp;"_"&amp;$F8,'FPD param'!$BX:$CM,R$7+1,0)*$F$3+VLOOKUP($E$4&amp;"_"&amp;$F8,'FPD param'!$BX:$CM,R$7+1,0)*$F$4,"")</f>
        <v>0.27085906561119816</v>
      </c>
      <c r="S8" s="36">
        <f>IFERROR(VLOOKUP($E$2&amp;"_"&amp;$F8,'FPD param'!$BX:$CM,S$7+1,0)*$F$2+VLOOKUP($E$3&amp;"_"&amp;$F8,'FPD param'!$BX:$CM,S$7+1,0)*$F$3+VLOOKUP($E$4&amp;"_"&amp;$F8,'FPD param'!$BX:$CM,S$7+1,0)*$F$4,"")</f>
        <v>0.286396379824503</v>
      </c>
      <c r="T8" s="36">
        <f>IFERROR(VLOOKUP($E$2&amp;"_"&amp;$F8,'FPD param'!$BX:$CM,T$7+1,0)*$F$2+VLOOKUP($E$3&amp;"_"&amp;$F8,'FPD param'!$BX:$CM,T$7+1,0)*$F$3+VLOOKUP($E$4&amp;"_"&amp;$F8,'FPD param'!$BX:$CM,T$7+1,0)*$F$4,"")</f>
        <v>0.30050563898599247</v>
      </c>
      <c r="U8" s="36">
        <f>IFERROR(VLOOKUP($E$2&amp;"_"&amp;$F8,'FPD param'!$BX:$CM,U$7+1,0)*$F$2+VLOOKUP($E$3&amp;"_"&amp;$F8,'FPD param'!$BX:$CM,U$7+1,0)*$F$3+VLOOKUP($E$4&amp;"_"&amp;$F8,'FPD param'!$BX:$CM,U$7+1,0)*$F$4,"")</f>
        <v>0.31353514171735586</v>
      </c>
      <c r="V8" s="36"/>
    </row>
    <row r="9" spans="1:22">
      <c r="A9" s="2" t="s">
        <v>40</v>
      </c>
      <c r="B9" s="2" t="s">
        <v>8</v>
      </c>
      <c r="C9" s="40" t="s">
        <v>10</v>
      </c>
      <c r="D9" s="42">
        <v>0.85</v>
      </c>
      <c r="E9" s="38" t="str">
        <f>""</f>
        <v/>
      </c>
      <c r="F9" s="38" t="str">
        <f>""</f>
        <v/>
      </c>
      <c r="G9" s="36" t="str">
        <f>IFERROR(VLOOKUP($E$2&amp;"_"&amp;$F9,'FPD param'!$BX:$CM,G$7+1,0)*$F$2+VLOOKUP($E$3&amp;"_"&amp;$F9,'FPD param'!$BX:$CM,G$7+1,0)*$F$3+VLOOKUP($E$4&amp;"_"&amp;$F9,'FPD param'!$BX:$CM,G$7+1,0)*$F$4,"")</f>
        <v/>
      </c>
      <c r="H9" s="36" t="str">
        <f>IFERROR(VLOOKUP($E$2&amp;"_"&amp;$F9,'FPD param'!$BX:$CM,H$7+1,0)*$F$2+VLOOKUP($E$3&amp;"_"&amp;$F9,'FPD param'!$BX:$CM,H$7+1,0)*$F$3+VLOOKUP($E$4&amp;"_"&amp;$F9,'FPD param'!$BX:$CM,H$7+1,0)*$F$4,"")</f>
        <v/>
      </c>
      <c r="I9" s="36" t="str">
        <f>IFERROR(VLOOKUP($E$2&amp;"_"&amp;$F9,'FPD param'!$BX:$CM,I$7+1,0)*$F$2+VLOOKUP($E$3&amp;"_"&amp;$F9,'FPD param'!$BX:$CM,I$7+1,0)*$F$3+VLOOKUP($E$4&amp;"_"&amp;$F9,'FPD param'!$BX:$CM,I$7+1,0)*$F$4,"")</f>
        <v/>
      </c>
      <c r="J9" s="36" t="str">
        <f>IFERROR(VLOOKUP($E$2&amp;"_"&amp;$F9,'FPD param'!$BX:$CM,J$7+1,0)*$F$2+VLOOKUP($E$3&amp;"_"&amp;$F9,'FPD param'!$BX:$CM,J$7+1,0)*$F$3+VLOOKUP($E$4&amp;"_"&amp;$F9,'FPD param'!$BX:$CM,J$7+1,0)*$F$4,"")</f>
        <v/>
      </c>
      <c r="K9" s="36" t="str">
        <f>IFERROR(VLOOKUP($E$2&amp;"_"&amp;$F9,'FPD param'!$BX:$CM,K$7+1,0)*$F$2+VLOOKUP($E$3&amp;"_"&amp;$F9,'FPD param'!$BX:$CM,K$7+1,0)*$F$3+VLOOKUP($E$4&amp;"_"&amp;$F9,'FPD param'!$BX:$CM,K$7+1,0)*$F$4,"")</f>
        <v/>
      </c>
      <c r="L9" s="36" t="str">
        <f>IFERROR(VLOOKUP($E$2&amp;"_"&amp;$F9,'FPD param'!$BX:$CM,L$7+1,0)*$F$2+VLOOKUP($E$3&amp;"_"&amp;$F9,'FPD param'!$BX:$CM,L$7+1,0)*$F$3+VLOOKUP($E$4&amp;"_"&amp;$F9,'FPD param'!$BX:$CM,L$7+1,0)*$F$4,"")</f>
        <v/>
      </c>
      <c r="M9" s="36" t="str">
        <f>IFERROR(VLOOKUP($E$2&amp;"_"&amp;$F9,'FPD param'!$BX:$CM,M$7+1,0)*$F$2+VLOOKUP($E$3&amp;"_"&amp;$F9,'FPD param'!$BX:$CM,M$7+1,0)*$F$3+VLOOKUP($E$4&amp;"_"&amp;$F9,'FPD param'!$BX:$CM,M$7+1,0)*$F$4,"")</f>
        <v/>
      </c>
      <c r="N9" s="36" t="str">
        <f>IFERROR(VLOOKUP($E$2&amp;"_"&amp;$F9,'FPD param'!$BX:$CM,N$7+1,0)*$F$2+VLOOKUP($E$3&amp;"_"&amp;$F9,'FPD param'!$BX:$CM,N$7+1,0)*$F$3+VLOOKUP($E$4&amp;"_"&amp;$F9,'FPD param'!$BX:$CM,N$7+1,0)*$F$4,"")</f>
        <v/>
      </c>
      <c r="O9" s="36" t="str">
        <f>IFERROR(VLOOKUP($E$2&amp;"_"&amp;$F9,'FPD param'!$BX:$CM,O$7+1,0)*$F$2+VLOOKUP($E$3&amp;"_"&amp;$F9,'FPD param'!$BX:$CM,O$7+1,0)*$F$3+VLOOKUP($E$4&amp;"_"&amp;$F9,'FPD param'!$BX:$CM,O$7+1,0)*$F$4,"")</f>
        <v/>
      </c>
      <c r="P9" s="36" t="str">
        <f>IFERROR(VLOOKUP($E$2&amp;"_"&amp;$F9,'FPD param'!$BX:$CM,P$7+1,0)*$F$2+VLOOKUP($E$3&amp;"_"&amp;$F9,'FPD param'!$BX:$CM,P$7+1,0)*$F$3+VLOOKUP($E$4&amp;"_"&amp;$F9,'FPD param'!$BX:$CM,P$7+1,0)*$F$4,"")</f>
        <v/>
      </c>
      <c r="Q9" s="36" t="str">
        <f>IFERROR(VLOOKUP($E$2&amp;"_"&amp;$F9,'FPD param'!$BX:$CM,Q$7+1,0)*$F$2+VLOOKUP($E$3&amp;"_"&amp;$F9,'FPD param'!$BX:$CM,Q$7+1,0)*$F$3+VLOOKUP($E$4&amp;"_"&amp;$F9,'FPD param'!$BX:$CM,Q$7+1,0)*$F$4,"")</f>
        <v/>
      </c>
      <c r="R9" s="36" t="str">
        <f>IFERROR(VLOOKUP($E$2&amp;"_"&amp;$F9,'FPD param'!$BX:$CM,R$7+1,0)*$F$2+VLOOKUP($E$3&amp;"_"&amp;$F9,'FPD param'!$BX:$CM,R$7+1,0)*$F$3+VLOOKUP($E$4&amp;"_"&amp;$F9,'FPD param'!$BX:$CM,R$7+1,0)*$F$4,"")</f>
        <v/>
      </c>
      <c r="S9" s="36" t="str">
        <f>IFERROR(VLOOKUP($E$2&amp;"_"&amp;$F9,'FPD param'!$BX:$CM,S$7+1,0)*$F$2+VLOOKUP($E$3&amp;"_"&amp;$F9,'FPD param'!$BX:$CM,S$7+1,0)*$F$3+VLOOKUP($E$4&amp;"_"&amp;$F9,'FPD param'!$BX:$CM,S$7+1,0)*$F$4,"")</f>
        <v/>
      </c>
      <c r="T9" s="36" t="str">
        <f>IFERROR(VLOOKUP($E$2&amp;"_"&amp;$F9,'FPD param'!$BX:$CM,T$7+1,0)*$F$2+VLOOKUP($E$3&amp;"_"&amp;$F9,'FPD param'!$BX:$CM,T$7+1,0)*$F$3+VLOOKUP($E$4&amp;"_"&amp;$F9,'FPD param'!$BX:$CM,T$7+1,0)*$F$4,"")</f>
        <v/>
      </c>
      <c r="U9" s="36" t="str">
        <f>IFERROR(VLOOKUP($E$2&amp;"_"&amp;$F9,'FPD param'!$BX:$CM,U$7+1,0)*$F$2+VLOOKUP($E$3&amp;"_"&amp;$F9,'FPD param'!$BX:$CM,U$7+1,0)*$F$3+VLOOKUP($E$4&amp;"_"&amp;$F9,'FPD param'!$BX:$CM,U$7+1,0)*$F$4,"")</f>
        <v/>
      </c>
    </row>
    <row r="10" spans="1:22">
      <c r="A10" s="2" t="s">
        <v>40</v>
      </c>
      <c r="B10" s="2" t="s">
        <v>8</v>
      </c>
      <c r="C10" s="40" t="s">
        <v>49</v>
      </c>
      <c r="D10" s="42">
        <v>0.85</v>
      </c>
      <c r="E10" s="38" t="str">
        <f>""</f>
        <v/>
      </c>
      <c r="F10" s="38" t="str">
        <f>""</f>
        <v/>
      </c>
      <c r="G10" s="36" t="str">
        <f>IFERROR(VLOOKUP($E$2&amp;"_"&amp;$F10,'FPD param'!$BX:$CM,G$7+1,0)*$F$2+VLOOKUP($E$3&amp;"_"&amp;$F10,'FPD param'!$BX:$CM,G$7+1,0)*$F$3+VLOOKUP($E$4&amp;"_"&amp;$F10,'FPD param'!$BX:$CM,G$7+1,0)*$F$4,"")</f>
        <v/>
      </c>
      <c r="H10" s="36" t="str">
        <f>IFERROR(VLOOKUP($E$2&amp;"_"&amp;$F10,'FPD param'!$BX:$CM,H$7+1,0)*$F$2+VLOOKUP($E$3&amp;"_"&amp;$F10,'FPD param'!$BX:$CM,H$7+1,0)*$F$3+VLOOKUP($E$4&amp;"_"&amp;$F10,'FPD param'!$BX:$CM,H$7+1,0)*$F$4,"")</f>
        <v/>
      </c>
      <c r="I10" s="36" t="str">
        <f>IFERROR(VLOOKUP($E$2&amp;"_"&amp;$F10,'FPD param'!$BX:$CM,I$7+1,0)*$F$2+VLOOKUP($E$3&amp;"_"&amp;$F10,'FPD param'!$BX:$CM,I$7+1,0)*$F$3+VLOOKUP($E$4&amp;"_"&amp;$F10,'FPD param'!$BX:$CM,I$7+1,0)*$F$4,"")</f>
        <v/>
      </c>
      <c r="J10" s="36" t="str">
        <f>IFERROR(VLOOKUP($E$2&amp;"_"&amp;$F10,'FPD param'!$BX:$CM,J$7+1,0)*$F$2+VLOOKUP($E$3&amp;"_"&amp;$F10,'FPD param'!$BX:$CM,J$7+1,0)*$F$3+VLOOKUP($E$4&amp;"_"&amp;$F10,'FPD param'!$BX:$CM,J$7+1,0)*$F$4,"")</f>
        <v/>
      </c>
      <c r="K10" s="36" t="str">
        <f>IFERROR(VLOOKUP($E$2&amp;"_"&amp;$F10,'FPD param'!$BX:$CM,K$7+1,0)*$F$2+VLOOKUP($E$3&amp;"_"&amp;$F10,'FPD param'!$BX:$CM,K$7+1,0)*$F$3+VLOOKUP($E$4&amp;"_"&amp;$F10,'FPD param'!$BX:$CM,K$7+1,0)*$F$4,"")</f>
        <v/>
      </c>
      <c r="L10" s="36" t="str">
        <f>IFERROR(VLOOKUP($E$2&amp;"_"&amp;$F10,'FPD param'!$BX:$CM,L$7+1,0)*$F$2+VLOOKUP($E$3&amp;"_"&amp;$F10,'FPD param'!$BX:$CM,L$7+1,0)*$F$3+VLOOKUP($E$4&amp;"_"&amp;$F10,'FPD param'!$BX:$CM,L$7+1,0)*$F$4,"")</f>
        <v/>
      </c>
      <c r="M10" s="36" t="str">
        <f>IFERROR(VLOOKUP($E$2&amp;"_"&amp;$F10,'FPD param'!$BX:$CM,M$7+1,0)*$F$2+VLOOKUP($E$3&amp;"_"&amp;$F10,'FPD param'!$BX:$CM,M$7+1,0)*$F$3+VLOOKUP($E$4&amp;"_"&amp;$F10,'FPD param'!$BX:$CM,M$7+1,0)*$F$4,"")</f>
        <v/>
      </c>
      <c r="N10" s="36" t="str">
        <f>IFERROR(VLOOKUP($E$2&amp;"_"&amp;$F10,'FPD param'!$BX:$CM,N$7+1,0)*$F$2+VLOOKUP($E$3&amp;"_"&amp;$F10,'FPD param'!$BX:$CM,N$7+1,0)*$F$3+VLOOKUP($E$4&amp;"_"&amp;$F10,'FPD param'!$BX:$CM,N$7+1,0)*$F$4,"")</f>
        <v/>
      </c>
      <c r="O10" s="36" t="str">
        <f>IFERROR(VLOOKUP($E$2&amp;"_"&amp;$F10,'FPD param'!$BX:$CM,O$7+1,0)*$F$2+VLOOKUP($E$3&amp;"_"&amp;$F10,'FPD param'!$BX:$CM,O$7+1,0)*$F$3+VLOOKUP($E$4&amp;"_"&amp;$F10,'FPD param'!$BX:$CM,O$7+1,0)*$F$4,"")</f>
        <v/>
      </c>
      <c r="P10" s="36" t="str">
        <f>IFERROR(VLOOKUP($E$2&amp;"_"&amp;$F10,'FPD param'!$BX:$CM,P$7+1,0)*$F$2+VLOOKUP($E$3&amp;"_"&amp;$F10,'FPD param'!$BX:$CM,P$7+1,0)*$F$3+VLOOKUP($E$4&amp;"_"&amp;$F10,'FPD param'!$BX:$CM,P$7+1,0)*$F$4,"")</f>
        <v/>
      </c>
      <c r="Q10" s="36" t="str">
        <f>IFERROR(VLOOKUP($E$2&amp;"_"&amp;$F10,'FPD param'!$BX:$CM,Q$7+1,0)*$F$2+VLOOKUP($E$3&amp;"_"&amp;$F10,'FPD param'!$BX:$CM,Q$7+1,0)*$F$3+VLOOKUP($E$4&amp;"_"&amp;$F10,'FPD param'!$BX:$CM,Q$7+1,0)*$F$4,"")</f>
        <v/>
      </c>
      <c r="R10" s="36" t="str">
        <f>IFERROR(VLOOKUP($E$2&amp;"_"&amp;$F10,'FPD param'!$BX:$CM,R$7+1,0)*$F$2+VLOOKUP($E$3&amp;"_"&amp;$F10,'FPD param'!$BX:$CM,R$7+1,0)*$F$3+VLOOKUP($E$4&amp;"_"&amp;$F10,'FPD param'!$BX:$CM,R$7+1,0)*$F$4,"")</f>
        <v/>
      </c>
      <c r="S10" s="36" t="str">
        <f>IFERROR(VLOOKUP($E$2&amp;"_"&amp;$F10,'FPD param'!$BX:$CM,S$7+1,0)*$F$2+VLOOKUP($E$3&amp;"_"&amp;$F10,'FPD param'!$BX:$CM,S$7+1,0)*$F$3+VLOOKUP($E$4&amp;"_"&amp;$F10,'FPD param'!$BX:$CM,S$7+1,0)*$F$4,"")</f>
        <v/>
      </c>
      <c r="T10" s="36" t="str">
        <f>IFERROR(VLOOKUP($E$2&amp;"_"&amp;$F10,'FPD param'!$BX:$CM,T$7+1,0)*$F$2+VLOOKUP($E$3&amp;"_"&amp;$F10,'FPD param'!$BX:$CM,T$7+1,0)*$F$3+VLOOKUP($E$4&amp;"_"&amp;$F10,'FPD param'!$BX:$CM,T$7+1,0)*$F$4,"")</f>
        <v/>
      </c>
      <c r="U10" s="36" t="str">
        <f>IFERROR(VLOOKUP($E$2&amp;"_"&amp;$F10,'FPD param'!$BX:$CM,U$7+1,0)*$F$2+VLOOKUP($E$3&amp;"_"&amp;$F10,'FPD param'!$BX:$CM,U$7+1,0)*$F$3+VLOOKUP($E$4&amp;"_"&amp;$F10,'FPD param'!$BX:$CM,U$7+1,0)*$F$4,"")</f>
        <v/>
      </c>
    </row>
    <row r="11" spans="1:22">
      <c r="A11" s="2" t="s">
        <v>40</v>
      </c>
      <c r="B11" s="2" t="s">
        <v>8</v>
      </c>
      <c r="C11" s="40" t="s">
        <v>11</v>
      </c>
      <c r="D11" s="42">
        <v>0.85</v>
      </c>
      <c r="E11" s="38" t="s">
        <v>42</v>
      </c>
      <c r="F11" s="39">
        <v>5</v>
      </c>
      <c r="G11" s="36">
        <f>IFERROR(VLOOKUP($E$2&amp;"_"&amp;$F11,'FPD param'!$BX:$CM,G$7+1,0)*$F$2+VLOOKUP($E$3&amp;"_"&amp;$F11,'FPD param'!$BX:$CM,G$7+1,0)*$F$3+VLOOKUP($E$4&amp;"_"&amp;$F11,'FPD param'!$BX:$CM,G$7+1,0)*$F$4,"")</f>
        <v>2.0514833509807026E-2</v>
      </c>
      <c r="H11" s="36">
        <f>IFERROR(VLOOKUP($E$2&amp;"_"&amp;$F11,'FPD param'!$BX:$CM,H$7+1,0)*$F$2+VLOOKUP($E$3&amp;"_"&amp;$F11,'FPD param'!$BX:$CM,H$7+1,0)*$F$3+VLOOKUP($E$4&amp;"_"&amp;$F11,'FPD param'!$BX:$CM,H$7+1,0)*$F$4,"")</f>
        <v>3.873132767645935E-2</v>
      </c>
      <c r="I11" s="36">
        <f>IFERROR(VLOOKUP($E$2&amp;"_"&amp;$F11,'FPD param'!$BX:$CM,I$7+1,0)*$F$2+VLOOKUP($E$3&amp;"_"&amp;$F11,'FPD param'!$BX:$CM,I$7+1,0)*$F$3+VLOOKUP($E$4&amp;"_"&amp;$F11,'FPD param'!$BX:$CM,I$7+1,0)*$F$4,"")</f>
        <v>5.9199940720130524E-2</v>
      </c>
      <c r="J11" s="36">
        <f>IFERROR(VLOOKUP($E$2&amp;"_"&amp;$F11,'FPD param'!$BX:$CM,J$7+1,0)*$F$2+VLOOKUP($E$3&amp;"_"&amp;$F11,'FPD param'!$BX:$CM,J$7+1,0)*$F$3+VLOOKUP($E$4&amp;"_"&amp;$F11,'FPD param'!$BX:$CM,J$7+1,0)*$F$4,"")</f>
        <v>8.1885185097774871E-2</v>
      </c>
      <c r="K11" s="36">
        <f>IFERROR(VLOOKUP($E$2&amp;"_"&amp;$F11,'FPD param'!$BX:$CM,K$7+1,0)*$F$2+VLOOKUP($E$3&amp;"_"&amp;$F11,'FPD param'!$BX:$CM,K$7+1,0)*$F$3+VLOOKUP($E$4&amp;"_"&amp;$F11,'FPD param'!$BX:$CM,K$7+1,0)*$F$4,"")</f>
        <v>0.10642794124054708</v>
      </c>
      <c r="L11" s="36">
        <f>IFERROR(VLOOKUP($E$2&amp;"_"&amp;$F11,'FPD param'!$BX:$CM,L$7+1,0)*$F$2+VLOOKUP($E$3&amp;"_"&amp;$F11,'FPD param'!$BX:$CM,L$7+1,0)*$F$3+VLOOKUP($E$4&amp;"_"&amp;$F11,'FPD param'!$BX:$CM,L$7+1,0)*$F$4,"")</f>
        <v>0.1322395361578898</v>
      </c>
      <c r="M11" s="36">
        <f>IFERROR(VLOOKUP($E$2&amp;"_"&amp;$F11,'FPD param'!$BX:$CM,M$7+1,0)*$F$2+VLOOKUP($E$3&amp;"_"&amp;$F11,'FPD param'!$BX:$CM,M$7+1,0)*$F$3+VLOOKUP($E$4&amp;"_"&amp;$F11,'FPD param'!$BX:$CM,M$7+1,0)*$F$4,"")</f>
        <v>0.15858171037142996</v>
      </c>
      <c r="N11" s="36">
        <f>IFERROR(VLOOKUP($E$2&amp;"_"&amp;$F11,'FPD param'!$BX:$CM,N$7+1,0)*$F$2+VLOOKUP($E$3&amp;"_"&amp;$F11,'FPD param'!$BX:$CM,N$7+1,0)*$F$3+VLOOKUP($E$4&amp;"_"&amp;$F11,'FPD param'!$BX:$CM,N$7+1,0)*$F$4,"")</f>
        <v>0.18466772100917073</v>
      </c>
      <c r="O11" s="36">
        <f>IFERROR(VLOOKUP($E$2&amp;"_"&amp;$F11,'FPD param'!$BX:$CM,O$7+1,0)*$F$2+VLOOKUP($E$3&amp;"_"&amp;$F11,'FPD param'!$BX:$CM,O$7+1,0)*$F$3+VLOOKUP($E$4&amp;"_"&amp;$F11,'FPD param'!$BX:$CM,O$7+1,0)*$F$4,"")</f>
        <v>0.20977725376151002</v>
      </c>
      <c r="P11" s="36">
        <f>IFERROR(VLOOKUP($E$2&amp;"_"&amp;$F11,'FPD param'!$BX:$CM,P$7+1,0)*$F$2+VLOOKUP($E$3&amp;"_"&amp;$F11,'FPD param'!$BX:$CM,P$7+1,0)*$F$3+VLOOKUP($E$4&amp;"_"&amp;$F11,'FPD param'!$BX:$CM,P$7+1,0)*$F$4,"")</f>
        <v>0.2333633471698402</v>
      </c>
      <c r="Q11" s="36">
        <f>IFERROR(VLOOKUP($E$2&amp;"_"&amp;$F11,'FPD param'!$BX:$CM,Q$7+1,0)*$F$2+VLOOKUP($E$3&amp;"_"&amp;$F11,'FPD param'!$BX:$CM,Q$7+1,0)*$F$3+VLOOKUP($E$4&amp;"_"&amp;$F11,'FPD param'!$BX:$CM,Q$7+1,0)*$F$4,"")</f>
        <v>0.25340767188609314</v>
      </c>
      <c r="R11" s="36">
        <f>IFERROR(VLOOKUP($E$2&amp;"_"&amp;$F11,'FPD param'!$BX:$CM,R$7+1,0)*$F$2+VLOOKUP($E$3&amp;"_"&amp;$F11,'FPD param'!$BX:$CM,R$7+1,0)*$F$3+VLOOKUP($E$4&amp;"_"&amp;$F11,'FPD param'!$BX:$CM,R$7+1,0)*$F$4,"")</f>
        <v>0.27085906561119816</v>
      </c>
      <c r="S11" s="36">
        <f>IFERROR(VLOOKUP($E$2&amp;"_"&amp;$F11,'FPD param'!$BX:$CM,S$7+1,0)*$F$2+VLOOKUP($E$3&amp;"_"&amp;$F11,'FPD param'!$BX:$CM,S$7+1,0)*$F$3+VLOOKUP($E$4&amp;"_"&amp;$F11,'FPD param'!$BX:$CM,S$7+1,0)*$F$4,"")</f>
        <v>0.286396379824503</v>
      </c>
      <c r="T11" s="36">
        <f>IFERROR(VLOOKUP($E$2&amp;"_"&amp;$F11,'FPD param'!$BX:$CM,T$7+1,0)*$F$2+VLOOKUP($E$3&amp;"_"&amp;$F11,'FPD param'!$BX:$CM,T$7+1,0)*$F$3+VLOOKUP($E$4&amp;"_"&amp;$F11,'FPD param'!$BX:$CM,T$7+1,0)*$F$4,"")</f>
        <v>0.30050563898599247</v>
      </c>
      <c r="U11" s="36">
        <f>IFERROR(VLOOKUP($E$2&amp;"_"&amp;$F11,'FPD param'!$BX:$CM,U$7+1,0)*$F$2+VLOOKUP($E$3&amp;"_"&amp;$F11,'FPD param'!$BX:$CM,U$7+1,0)*$F$3+VLOOKUP($E$4&amp;"_"&amp;$F11,'FPD param'!$BX:$CM,U$7+1,0)*$F$4,"")</f>
        <v>0.31353514171735586</v>
      </c>
    </row>
    <row r="12" spans="1:22">
      <c r="A12" s="2" t="s">
        <v>40</v>
      </c>
      <c r="B12" s="40" t="s">
        <v>12</v>
      </c>
      <c r="C12" s="40" t="s">
        <v>12</v>
      </c>
      <c r="D12" s="42">
        <v>0.85</v>
      </c>
      <c r="E12" s="38" t="s">
        <v>43</v>
      </c>
      <c r="F12" s="39">
        <v>7</v>
      </c>
      <c r="G12" s="36">
        <f>IFERROR(VLOOKUP($E$2&amp;"_"&amp;$F12,'FPD param'!$BX:$CM,G$7+1,0)*$F$2+VLOOKUP($E$3&amp;"_"&amp;$F12,'FPD param'!$BX:$CM,G$7+1,0)*$F$3+VLOOKUP($E$4&amp;"_"&amp;$F12,'FPD param'!$BX:$CM,G$7+1,0)*$F$4,"")</f>
        <v>4.8109749303825028E-2</v>
      </c>
      <c r="H12" s="36">
        <f>IFERROR(VLOOKUP($E$2&amp;"_"&amp;$F12,'FPD param'!$BX:$CM,H$7+1,0)*$F$2+VLOOKUP($E$3&amp;"_"&amp;$F12,'FPD param'!$BX:$CM,H$7+1,0)*$F$3+VLOOKUP($E$4&amp;"_"&amp;$F12,'FPD param'!$BX:$CM,H$7+1,0)*$F$4,"")</f>
        <v>7.4152261094394517E-2</v>
      </c>
      <c r="I12" s="36">
        <f>IFERROR(VLOOKUP($E$2&amp;"_"&amp;$F12,'FPD param'!$BX:$CM,I$7+1,0)*$F$2+VLOOKUP($E$3&amp;"_"&amp;$F12,'FPD param'!$BX:$CM,I$7+1,0)*$F$3+VLOOKUP($E$4&amp;"_"&amp;$F12,'FPD param'!$BX:$CM,I$7+1,0)*$F$4,"")</f>
        <v>9.8840931499704549E-2</v>
      </c>
      <c r="J12" s="36">
        <f>IFERROR(VLOOKUP($E$2&amp;"_"&amp;$F12,'FPD param'!$BX:$CM,J$7+1,0)*$F$2+VLOOKUP($E$3&amp;"_"&amp;$F12,'FPD param'!$BX:$CM,J$7+1,0)*$F$3+VLOOKUP($E$4&amp;"_"&amp;$F12,'FPD param'!$BX:$CM,J$7+1,0)*$F$4,"")</f>
        <v>0.12344457567144076</v>
      </c>
      <c r="K12" s="36">
        <f>IFERROR(VLOOKUP($E$2&amp;"_"&amp;$F12,'FPD param'!$BX:$CM,K$7+1,0)*$F$2+VLOOKUP($E$3&amp;"_"&amp;$F12,'FPD param'!$BX:$CM,K$7+1,0)*$F$3+VLOOKUP($E$4&amp;"_"&amp;$F12,'FPD param'!$BX:$CM,K$7+1,0)*$F$4,"")</f>
        <v>0.1481651157963495</v>
      </c>
      <c r="L12" s="36">
        <f>IFERROR(VLOOKUP($E$2&amp;"_"&amp;$F12,'FPD param'!$BX:$CM,L$7+1,0)*$F$2+VLOOKUP($E$3&amp;"_"&amp;$F12,'FPD param'!$BX:$CM,L$7+1,0)*$F$3+VLOOKUP($E$4&amp;"_"&amp;$F12,'FPD param'!$BX:$CM,L$7+1,0)*$F$4,"")</f>
        <v>0.17281234819318442</v>
      </c>
      <c r="M12" s="36">
        <f>IFERROR(VLOOKUP($E$2&amp;"_"&amp;$F12,'FPD param'!$BX:$CM,M$7+1,0)*$F$2+VLOOKUP($E$3&amp;"_"&amp;$F12,'FPD param'!$BX:$CM,M$7+1,0)*$F$3+VLOOKUP($E$4&amp;"_"&amp;$F12,'FPD param'!$BX:$CM,M$7+1,0)*$F$4,"")</f>
        <v>0.19701446574999781</v>
      </c>
      <c r="N12" s="36">
        <f>IFERROR(VLOOKUP($E$2&amp;"_"&amp;$F12,'FPD param'!$BX:$CM,N$7+1,0)*$F$2+VLOOKUP($E$3&amp;"_"&amp;$F12,'FPD param'!$BX:$CM,N$7+1,0)*$F$3+VLOOKUP($E$4&amp;"_"&amp;$F12,'FPD param'!$BX:$CM,N$7+1,0)*$F$4,"")</f>
        <v>0.2203379302955622</v>
      </c>
      <c r="O12" s="36">
        <f>IFERROR(VLOOKUP($E$2&amp;"_"&amp;$F12,'FPD param'!$BX:$CM,O$7+1,0)*$F$2+VLOOKUP($E$3&amp;"_"&amp;$F12,'FPD param'!$BX:$CM,O$7+1,0)*$F$3+VLOOKUP($E$4&amp;"_"&amp;$F12,'FPD param'!$BX:$CM,O$7+1,0)*$F$4,"")</f>
        <v>0.24238025782189315</v>
      </c>
      <c r="P12" s="36">
        <f>IFERROR(VLOOKUP($E$2&amp;"_"&amp;$F12,'FPD param'!$BX:$CM,P$7+1,0)*$F$2+VLOOKUP($E$3&amp;"_"&amp;$F12,'FPD param'!$BX:$CM,P$7+1,0)*$F$3+VLOOKUP($E$4&amp;"_"&amp;$F12,'FPD param'!$BX:$CM,P$7+1,0)*$F$4,"")</f>
        <v>0.26284369573230626</v>
      </c>
      <c r="Q12" s="36">
        <f>IFERROR(VLOOKUP($E$2&amp;"_"&amp;$F12,'FPD param'!$BX:$CM,Q$7+1,0)*$F$2+VLOOKUP($E$3&amp;"_"&amp;$F12,'FPD param'!$BX:$CM,Q$7+1,0)*$F$3+VLOOKUP($E$4&amp;"_"&amp;$F12,'FPD param'!$BX:$CM,Q$7+1,0)*$F$4,"")</f>
        <v>0.28039482307540631</v>
      </c>
      <c r="R12" s="36">
        <f>IFERROR(VLOOKUP($E$2&amp;"_"&amp;$F12,'FPD param'!$BX:$CM,R$7+1,0)*$F$2+VLOOKUP($E$3&amp;"_"&amp;$F12,'FPD param'!$BX:$CM,R$7+1,0)*$F$3+VLOOKUP($E$4&amp;"_"&amp;$F12,'FPD param'!$BX:$CM,R$7+1,0)*$F$4,"")</f>
        <v>0.2957813171103239</v>
      </c>
      <c r="S12" s="36">
        <f>IFERROR(VLOOKUP($E$2&amp;"_"&amp;$F12,'FPD param'!$BX:$CM,S$7+1,0)*$F$2+VLOOKUP($E$3&amp;"_"&amp;$F12,'FPD param'!$BX:$CM,S$7+1,0)*$F$3+VLOOKUP($E$4&amp;"_"&amp;$F12,'FPD param'!$BX:$CM,S$7+1,0)*$F$4,"")</f>
        <v>0.30954725847676112</v>
      </c>
      <c r="T12" s="36">
        <f>IFERROR(VLOOKUP($E$2&amp;"_"&amp;$F12,'FPD param'!$BX:$CM,T$7+1,0)*$F$2+VLOOKUP($E$3&amp;"_"&amp;$F12,'FPD param'!$BX:$CM,T$7+1,0)*$F$3+VLOOKUP($E$4&amp;"_"&amp;$F12,'FPD param'!$BX:$CM,T$7+1,0)*$F$4,"")</f>
        <v>0.3220887979049516</v>
      </c>
      <c r="U12" s="36">
        <f>IFERROR(VLOOKUP($E$2&amp;"_"&amp;$F12,'FPD param'!$BX:$CM,U$7+1,0)*$F$2+VLOOKUP($E$3&amp;"_"&amp;$F12,'FPD param'!$BX:$CM,U$7+1,0)*$F$3+VLOOKUP($E$4&amp;"_"&amp;$F12,'FPD param'!$BX:$CM,U$7+1,0)*$F$4,"")</f>
        <v>0.33369459857539685</v>
      </c>
    </row>
    <row r="13" spans="1:22">
      <c r="A13" s="2" t="s">
        <v>13</v>
      </c>
      <c r="B13" s="2" t="s">
        <v>50</v>
      </c>
      <c r="C13" s="40" t="s">
        <v>3</v>
      </c>
      <c r="D13" s="42">
        <v>0.9</v>
      </c>
      <c r="E13" s="38" t="s">
        <v>44</v>
      </c>
      <c r="F13" s="39">
        <v>5</v>
      </c>
      <c r="G13" s="36">
        <f>IFERROR(VLOOKUP($E$2&amp;"_"&amp;$F13,'FPD param'!$BX:$CM,G$7+1,0)*$F$2+VLOOKUP($E$3&amp;"_"&amp;$F13,'FPD param'!$BX:$CM,G$7+1,0)*$F$3+VLOOKUP($E$4&amp;"_"&amp;$F13,'FPD param'!$BX:$CM,G$7+1,0)*$F$4,"")</f>
        <v>2.0514833509807026E-2</v>
      </c>
      <c r="H13" s="36">
        <f>IFERROR(VLOOKUP($E$2&amp;"_"&amp;$F13,'FPD param'!$BX:$CM,H$7+1,0)*$F$2+VLOOKUP($E$3&amp;"_"&amp;$F13,'FPD param'!$BX:$CM,H$7+1,0)*$F$3+VLOOKUP($E$4&amp;"_"&amp;$F13,'FPD param'!$BX:$CM,H$7+1,0)*$F$4,"")</f>
        <v>3.873132767645935E-2</v>
      </c>
      <c r="I13" s="36">
        <f>IFERROR(VLOOKUP($E$2&amp;"_"&amp;$F13,'FPD param'!$BX:$CM,I$7+1,0)*$F$2+VLOOKUP($E$3&amp;"_"&amp;$F13,'FPD param'!$BX:$CM,I$7+1,0)*$F$3+VLOOKUP($E$4&amp;"_"&amp;$F13,'FPD param'!$BX:$CM,I$7+1,0)*$F$4,"")</f>
        <v>5.9199940720130524E-2</v>
      </c>
      <c r="J13" s="36">
        <f>IFERROR(VLOOKUP($E$2&amp;"_"&amp;$F13,'FPD param'!$BX:$CM,J$7+1,0)*$F$2+VLOOKUP($E$3&amp;"_"&amp;$F13,'FPD param'!$BX:$CM,J$7+1,0)*$F$3+VLOOKUP($E$4&amp;"_"&amp;$F13,'FPD param'!$BX:$CM,J$7+1,0)*$F$4,"")</f>
        <v>8.1885185097774871E-2</v>
      </c>
      <c r="K13" s="36">
        <f>IFERROR(VLOOKUP($E$2&amp;"_"&amp;$F13,'FPD param'!$BX:$CM,K$7+1,0)*$F$2+VLOOKUP($E$3&amp;"_"&amp;$F13,'FPD param'!$BX:$CM,K$7+1,0)*$F$3+VLOOKUP($E$4&amp;"_"&amp;$F13,'FPD param'!$BX:$CM,K$7+1,0)*$F$4,"")</f>
        <v>0.10642794124054708</v>
      </c>
      <c r="L13" s="36">
        <f>IFERROR(VLOOKUP($E$2&amp;"_"&amp;$F13,'FPD param'!$BX:$CM,L$7+1,0)*$F$2+VLOOKUP($E$3&amp;"_"&amp;$F13,'FPD param'!$BX:$CM,L$7+1,0)*$F$3+VLOOKUP($E$4&amp;"_"&amp;$F13,'FPD param'!$BX:$CM,L$7+1,0)*$F$4,"")</f>
        <v>0.1322395361578898</v>
      </c>
      <c r="M13" s="36">
        <f>IFERROR(VLOOKUP($E$2&amp;"_"&amp;$F13,'FPD param'!$BX:$CM,M$7+1,0)*$F$2+VLOOKUP($E$3&amp;"_"&amp;$F13,'FPD param'!$BX:$CM,M$7+1,0)*$F$3+VLOOKUP($E$4&amp;"_"&amp;$F13,'FPD param'!$BX:$CM,M$7+1,0)*$F$4,"")</f>
        <v>0.15858171037142996</v>
      </c>
      <c r="N13" s="36">
        <f>IFERROR(VLOOKUP($E$2&amp;"_"&amp;$F13,'FPD param'!$BX:$CM,N$7+1,0)*$F$2+VLOOKUP($E$3&amp;"_"&amp;$F13,'FPD param'!$BX:$CM,N$7+1,0)*$F$3+VLOOKUP($E$4&amp;"_"&amp;$F13,'FPD param'!$BX:$CM,N$7+1,0)*$F$4,"")</f>
        <v>0.18466772100917073</v>
      </c>
      <c r="O13" s="36">
        <f>IFERROR(VLOOKUP($E$2&amp;"_"&amp;$F13,'FPD param'!$BX:$CM,O$7+1,0)*$F$2+VLOOKUP($E$3&amp;"_"&amp;$F13,'FPD param'!$BX:$CM,O$7+1,0)*$F$3+VLOOKUP($E$4&amp;"_"&amp;$F13,'FPD param'!$BX:$CM,O$7+1,0)*$F$4,"")</f>
        <v>0.20977725376151002</v>
      </c>
      <c r="P13" s="36">
        <f>IFERROR(VLOOKUP($E$2&amp;"_"&amp;$F13,'FPD param'!$BX:$CM,P$7+1,0)*$F$2+VLOOKUP($E$3&amp;"_"&amp;$F13,'FPD param'!$BX:$CM,P$7+1,0)*$F$3+VLOOKUP($E$4&amp;"_"&amp;$F13,'FPD param'!$BX:$CM,P$7+1,0)*$F$4,"")</f>
        <v>0.2333633471698402</v>
      </c>
      <c r="Q13" s="36">
        <f>IFERROR(VLOOKUP($E$2&amp;"_"&amp;$F13,'FPD param'!$BX:$CM,Q$7+1,0)*$F$2+VLOOKUP($E$3&amp;"_"&amp;$F13,'FPD param'!$BX:$CM,Q$7+1,0)*$F$3+VLOOKUP($E$4&amp;"_"&amp;$F13,'FPD param'!$BX:$CM,Q$7+1,0)*$F$4,"")</f>
        <v>0.25340767188609314</v>
      </c>
      <c r="R13" s="36">
        <f>IFERROR(VLOOKUP($E$2&amp;"_"&amp;$F13,'FPD param'!$BX:$CM,R$7+1,0)*$F$2+VLOOKUP($E$3&amp;"_"&amp;$F13,'FPD param'!$BX:$CM,R$7+1,0)*$F$3+VLOOKUP($E$4&amp;"_"&amp;$F13,'FPD param'!$BX:$CM,R$7+1,0)*$F$4,"")</f>
        <v>0.27085906561119816</v>
      </c>
      <c r="S13" s="36">
        <f>IFERROR(VLOOKUP($E$2&amp;"_"&amp;$F13,'FPD param'!$BX:$CM,S$7+1,0)*$F$2+VLOOKUP($E$3&amp;"_"&amp;$F13,'FPD param'!$BX:$CM,S$7+1,0)*$F$3+VLOOKUP($E$4&amp;"_"&amp;$F13,'FPD param'!$BX:$CM,S$7+1,0)*$F$4,"")</f>
        <v>0.286396379824503</v>
      </c>
      <c r="T13" s="36">
        <f>IFERROR(VLOOKUP($E$2&amp;"_"&amp;$F13,'FPD param'!$BX:$CM,T$7+1,0)*$F$2+VLOOKUP($E$3&amp;"_"&amp;$F13,'FPD param'!$BX:$CM,T$7+1,0)*$F$3+VLOOKUP($E$4&amp;"_"&amp;$F13,'FPD param'!$BX:$CM,T$7+1,0)*$F$4,"")</f>
        <v>0.30050563898599247</v>
      </c>
      <c r="U13" s="36">
        <f>IFERROR(VLOOKUP($E$2&amp;"_"&amp;$F13,'FPD param'!$BX:$CM,U$7+1,0)*$F$2+VLOOKUP($E$3&amp;"_"&amp;$F13,'FPD param'!$BX:$CM,U$7+1,0)*$F$3+VLOOKUP($E$4&amp;"_"&amp;$F13,'FPD param'!$BX:$CM,U$7+1,0)*$F$4,"")</f>
        <v>0.31353514171735586</v>
      </c>
    </row>
    <row r="14" spans="1:22">
      <c r="A14" s="2" t="s">
        <v>41</v>
      </c>
      <c r="B14" s="2" t="s">
        <v>4</v>
      </c>
      <c r="C14" s="40" t="s">
        <v>4</v>
      </c>
      <c r="D14" s="42">
        <v>0.9</v>
      </c>
      <c r="E14" s="38" t="s">
        <v>45</v>
      </c>
      <c r="F14" s="39">
        <v>1</v>
      </c>
      <c r="G14" s="36">
        <f>IFERROR(VLOOKUP($E$2&amp;"_"&amp;$F14,'FPD param'!$BX:$CM,G$7+1,0)*$F$2+VLOOKUP($E$3&amp;"_"&amp;$F14,'FPD param'!$BX:$CM,G$7+1,0)*$F$3+VLOOKUP($E$4&amp;"_"&amp;$F14,'FPD param'!$BX:$CM,G$7+1,0)*$F$4,"")</f>
        <v>9.0832004774658653E-4</v>
      </c>
      <c r="H14" s="36">
        <f>IFERROR(VLOOKUP($E$2&amp;"_"&amp;$F14,'FPD param'!$BX:$CM,H$7+1,0)*$F$2+VLOOKUP($E$3&amp;"_"&amp;$F14,'FPD param'!$BX:$CM,H$7+1,0)*$F$3+VLOOKUP($E$4&amp;"_"&amp;$F14,'FPD param'!$BX:$CM,H$7+1,0)*$F$4,"")</f>
        <v>2.7003454577285138E-3</v>
      </c>
      <c r="I14" s="36">
        <f>IFERROR(VLOOKUP($E$2&amp;"_"&amp;$F14,'FPD param'!$BX:$CM,I$7+1,0)*$F$2+VLOOKUP($E$3&amp;"_"&amp;$F14,'FPD param'!$BX:$CM,I$7+1,0)*$F$3+VLOOKUP($E$4&amp;"_"&amp;$F14,'FPD param'!$BX:$CM,I$7+1,0)*$F$4,"")</f>
        <v>5.7685306127099462E-3</v>
      </c>
      <c r="J14" s="36">
        <f>IFERROR(VLOOKUP($E$2&amp;"_"&amp;$F14,'FPD param'!$BX:$CM,J$7+1,0)*$F$2+VLOOKUP($E$3&amp;"_"&amp;$F14,'FPD param'!$BX:$CM,J$7+1,0)*$F$3+VLOOKUP($E$4&amp;"_"&amp;$F14,'FPD param'!$BX:$CM,J$7+1,0)*$F$4,"")</f>
        <v>1.0424592456019351E-2</v>
      </c>
      <c r="K14" s="36">
        <f>IFERROR(VLOOKUP($E$2&amp;"_"&amp;$F14,'FPD param'!$BX:$CM,K$7+1,0)*$F$2+VLOOKUP($E$3&amp;"_"&amp;$F14,'FPD param'!$BX:$CM,K$7+1,0)*$F$3+VLOOKUP($E$4&amp;"_"&amp;$F14,'FPD param'!$BX:$CM,K$7+1,0)*$F$4,"")</f>
        <v>1.6982148783038775E-2</v>
      </c>
      <c r="L14" s="36">
        <f>IFERROR(VLOOKUP($E$2&amp;"_"&amp;$F14,'FPD param'!$BX:$CM,L$7+1,0)*$F$2+VLOOKUP($E$3&amp;"_"&amp;$F14,'FPD param'!$BX:$CM,L$7+1,0)*$F$3+VLOOKUP($E$4&amp;"_"&amp;$F14,'FPD param'!$BX:$CM,L$7+1,0)*$F$4,"")</f>
        <v>2.570583199466904E-2</v>
      </c>
      <c r="M14" s="36">
        <f>IFERROR(VLOOKUP($E$2&amp;"_"&amp;$F14,'FPD param'!$BX:$CM,M$7+1,0)*$F$2+VLOOKUP($E$3&amp;"_"&amp;$F14,'FPD param'!$BX:$CM,M$7+1,0)*$F$3+VLOOKUP($E$4&amp;"_"&amp;$F14,'FPD param'!$BX:$CM,M$7+1,0)*$F$4,"")</f>
        <v>3.6757691944272503E-2</v>
      </c>
      <c r="N14" s="36">
        <f>IFERROR(VLOOKUP($E$2&amp;"_"&amp;$F14,'FPD param'!$BX:$CM,N$7+1,0)*$F$2+VLOOKUP($E$3&amp;"_"&amp;$F14,'FPD param'!$BX:$CM,N$7+1,0)*$F$3+VLOOKUP($E$4&amp;"_"&amp;$F14,'FPD param'!$BX:$CM,N$7+1,0)*$F$4,"")</f>
        <v>5.0143515952687755E-2</v>
      </c>
      <c r="O14" s="36">
        <f>IFERROR(VLOOKUP($E$2&amp;"_"&amp;$F14,'FPD param'!$BX:$CM,O$7+1,0)*$F$2+VLOOKUP($E$3&amp;"_"&amp;$F14,'FPD param'!$BX:$CM,O$7+1,0)*$F$3+VLOOKUP($E$4&amp;"_"&amp;$F14,'FPD param'!$BX:$CM,O$7+1,0)*$F$4,"")</f>
        <v>6.5669739247139897E-2</v>
      </c>
      <c r="P14" s="36">
        <f>IFERROR(VLOOKUP($E$2&amp;"_"&amp;$F14,'FPD param'!$BX:$CM,P$7+1,0)*$F$2+VLOOKUP($E$3&amp;"_"&amp;$F14,'FPD param'!$BX:$CM,P$7+1,0)*$F$3+VLOOKUP($E$4&amp;"_"&amp;$F14,'FPD param'!$BX:$CM,P$7+1,0)*$F$4,"")</f>
        <v>8.2925299916105394E-2</v>
      </c>
      <c r="Q14" s="36">
        <f>IFERROR(VLOOKUP($E$2&amp;"_"&amp;$F14,'FPD param'!$BX:$CM,Q$7+1,0)*$F$2+VLOOKUP($E$3&amp;"_"&amp;$F14,'FPD param'!$BX:$CM,Q$7+1,0)*$F$3+VLOOKUP($E$4&amp;"_"&amp;$F14,'FPD param'!$BX:$CM,Q$7+1,0)*$F$4,"")</f>
        <v>9.8246310448851931E-2</v>
      </c>
      <c r="R14" s="36">
        <f>IFERROR(VLOOKUP($E$2&amp;"_"&amp;$F14,'FPD param'!$BX:$CM,R$7+1,0)*$F$2+VLOOKUP($E$3&amp;"_"&amp;$F14,'FPD param'!$BX:$CM,R$7+1,0)*$F$3+VLOOKUP($E$4&amp;"_"&amp;$F14,'FPD param'!$BX:$CM,R$7+1,0)*$F$4,"")</f>
        <v>0.11189876136348198</v>
      </c>
      <c r="S14" s="36">
        <f>IFERROR(VLOOKUP($E$2&amp;"_"&amp;$F14,'FPD param'!$BX:$CM,S$7+1,0)*$F$2+VLOOKUP($E$3&amp;"_"&amp;$F14,'FPD param'!$BX:$CM,S$7+1,0)*$F$3+VLOOKUP($E$4&amp;"_"&amp;$F14,'FPD param'!$BX:$CM,S$7+1,0)*$F$4,"")</f>
        <v>0.12411176732693427</v>
      </c>
      <c r="T14" s="36">
        <f>IFERROR(VLOOKUP($E$2&amp;"_"&amp;$F14,'FPD param'!$BX:$CM,T$7+1,0)*$F$2+VLOOKUP($E$3&amp;"_"&amp;$F14,'FPD param'!$BX:$CM,T$7+1,0)*$F$3+VLOOKUP($E$4&amp;"_"&amp;$F14,'FPD param'!$BX:$CM,T$7+1,0)*$F$4,"")</f>
        <v>0.13508268100577636</v>
      </c>
      <c r="U14" s="36">
        <f>IFERROR(VLOOKUP($E$2&amp;"_"&amp;$F14,'FPD param'!$BX:$CM,U$7+1,0)*$F$2+VLOOKUP($E$3&amp;"_"&amp;$F14,'FPD param'!$BX:$CM,U$7+1,0)*$F$3+VLOOKUP($E$4&amp;"_"&amp;$F14,'FPD param'!$BX:$CM,U$7+1,0)*$F$4,"")</f>
        <v>0.14498149773329633</v>
      </c>
    </row>
    <row r="15" spans="1:22">
      <c r="A15" s="35" t="s">
        <v>52</v>
      </c>
      <c r="B15" s="2" t="s">
        <v>46</v>
      </c>
      <c r="C15" s="41" t="s">
        <v>46</v>
      </c>
      <c r="D15" s="42">
        <v>0.8</v>
      </c>
      <c r="E15" s="38" t="s">
        <v>47</v>
      </c>
      <c r="F15" s="39">
        <v>7</v>
      </c>
      <c r="G15" s="36">
        <f>IFERROR(VLOOKUP($E$2&amp;"_"&amp;$F15,'FPD param'!$BX:$CM,G$7+1,0)*$F$2+VLOOKUP($E$3&amp;"_"&amp;$F15,'FPD param'!$BX:$CM,G$7+1,0)*$F$3+VLOOKUP($E$4&amp;"_"&amp;$F15,'FPD param'!$BX:$CM,G$7+1,0)*$F$4,"")</f>
        <v>4.8109749303825028E-2</v>
      </c>
      <c r="H15" s="36">
        <f>IFERROR(VLOOKUP($E$2&amp;"_"&amp;$F15,'FPD param'!$BX:$CM,H$7+1,0)*$F$2+VLOOKUP($E$3&amp;"_"&amp;$F15,'FPD param'!$BX:$CM,H$7+1,0)*$F$3+VLOOKUP($E$4&amp;"_"&amp;$F15,'FPD param'!$BX:$CM,H$7+1,0)*$F$4,"")</f>
        <v>7.4152261094394517E-2</v>
      </c>
      <c r="I15" s="36">
        <f>IFERROR(VLOOKUP($E$2&amp;"_"&amp;$F15,'FPD param'!$BX:$CM,I$7+1,0)*$F$2+VLOOKUP($E$3&amp;"_"&amp;$F15,'FPD param'!$BX:$CM,I$7+1,0)*$F$3+VLOOKUP($E$4&amp;"_"&amp;$F15,'FPD param'!$BX:$CM,I$7+1,0)*$F$4,"")</f>
        <v>9.8840931499704549E-2</v>
      </c>
      <c r="J15" s="36">
        <f>IFERROR(VLOOKUP($E$2&amp;"_"&amp;$F15,'FPD param'!$BX:$CM,J$7+1,0)*$F$2+VLOOKUP($E$3&amp;"_"&amp;$F15,'FPD param'!$BX:$CM,J$7+1,0)*$F$3+VLOOKUP($E$4&amp;"_"&amp;$F15,'FPD param'!$BX:$CM,J$7+1,0)*$F$4,"")</f>
        <v>0.12344457567144076</v>
      </c>
      <c r="K15" s="36">
        <f>IFERROR(VLOOKUP($E$2&amp;"_"&amp;$F15,'FPD param'!$BX:$CM,K$7+1,0)*$F$2+VLOOKUP($E$3&amp;"_"&amp;$F15,'FPD param'!$BX:$CM,K$7+1,0)*$F$3+VLOOKUP($E$4&amp;"_"&amp;$F15,'FPD param'!$BX:$CM,K$7+1,0)*$F$4,"")</f>
        <v>0.1481651157963495</v>
      </c>
      <c r="L15" s="36">
        <f>IFERROR(VLOOKUP($E$2&amp;"_"&amp;$F15,'FPD param'!$BX:$CM,L$7+1,0)*$F$2+VLOOKUP($E$3&amp;"_"&amp;$F15,'FPD param'!$BX:$CM,L$7+1,0)*$F$3+VLOOKUP($E$4&amp;"_"&amp;$F15,'FPD param'!$BX:$CM,L$7+1,0)*$F$4,"")</f>
        <v>0.17281234819318442</v>
      </c>
      <c r="M15" s="36">
        <f>IFERROR(VLOOKUP($E$2&amp;"_"&amp;$F15,'FPD param'!$BX:$CM,M$7+1,0)*$F$2+VLOOKUP($E$3&amp;"_"&amp;$F15,'FPD param'!$BX:$CM,M$7+1,0)*$F$3+VLOOKUP($E$4&amp;"_"&amp;$F15,'FPD param'!$BX:$CM,M$7+1,0)*$F$4,"")</f>
        <v>0.19701446574999781</v>
      </c>
      <c r="N15" s="36">
        <f>IFERROR(VLOOKUP($E$2&amp;"_"&amp;$F15,'FPD param'!$BX:$CM,N$7+1,0)*$F$2+VLOOKUP($E$3&amp;"_"&amp;$F15,'FPD param'!$BX:$CM,N$7+1,0)*$F$3+VLOOKUP($E$4&amp;"_"&amp;$F15,'FPD param'!$BX:$CM,N$7+1,0)*$F$4,"")</f>
        <v>0.2203379302955622</v>
      </c>
      <c r="O15" s="36">
        <f>IFERROR(VLOOKUP($E$2&amp;"_"&amp;$F15,'FPD param'!$BX:$CM,O$7+1,0)*$F$2+VLOOKUP($E$3&amp;"_"&amp;$F15,'FPD param'!$BX:$CM,O$7+1,0)*$F$3+VLOOKUP($E$4&amp;"_"&amp;$F15,'FPD param'!$BX:$CM,O$7+1,0)*$F$4,"")</f>
        <v>0.24238025782189315</v>
      </c>
      <c r="P15" s="36">
        <f>IFERROR(VLOOKUP($E$2&amp;"_"&amp;$F15,'FPD param'!$BX:$CM,P$7+1,0)*$F$2+VLOOKUP($E$3&amp;"_"&amp;$F15,'FPD param'!$BX:$CM,P$7+1,0)*$F$3+VLOOKUP($E$4&amp;"_"&amp;$F15,'FPD param'!$BX:$CM,P$7+1,0)*$F$4,"")</f>
        <v>0.26284369573230626</v>
      </c>
      <c r="Q15" s="36">
        <f>IFERROR(VLOOKUP($E$2&amp;"_"&amp;$F15,'FPD param'!$BX:$CM,Q$7+1,0)*$F$2+VLOOKUP($E$3&amp;"_"&amp;$F15,'FPD param'!$BX:$CM,Q$7+1,0)*$F$3+VLOOKUP($E$4&amp;"_"&amp;$F15,'FPD param'!$BX:$CM,Q$7+1,0)*$F$4,"")</f>
        <v>0.28039482307540631</v>
      </c>
      <c r="R15" s="36">
        <f>IFERROR(VLOOKUP($E$2&amp;"_"&amp;$F15,'FPD param'!$BX:$CM,R$7+1,0)*$F$2+VLOOKUP($E$3&amp;"_"&amp;$F15,'FPD param'!$BX:$CM,R$7+1,0)*$F$3+VLOOKUP($E$4&amp;"_"&amp;$F15,'FPD param'!$BX:$CM,R$7+1,0)*$F$4,"")</f>
        <v>0.2957813171103239</v>
      </c>
      <c r="S15" s="36">
        <f>IFERROR(VLOOKUP($E$2&amp;"_"&amp;$F15,'FPD param'!$BX:$CM,S$7+1,0)*$F$2+VLOOKUP($E$3&amp;"_"&amp;$F15,'FPD param'!$BX:$CM,S$7+1,0)*$F$3+VLOOKUP($E$4&amp;"_"&amp;$F15,'FPD param'!$BX:$CM,S$7+1,0)*$F$4,"")</f>
        <v>0.30954725847676112</v>
      </c>
      <c r="T15" s="36">
        <f>IFERROR(VLOOKUP($E$2&amp;"_"&amp;$F15,'FPD param'!$BX:$CM,T$7+1,0)*$F$2+VLOOKUP($E$3&amp;"_"&amp;$F15,'FPD param'!$BX:$CM,T$7+1,0)*$F$3+VLOOKUP($E$4&amp;"_"&amp;$F15,'FPD param'!$BX:$CM,T$7+1,0)*$F$4,"")</f>
        <v>0.3220887979049516</v>
      </c>
      <c r="U15" s="36">
        <f>IFERROR(VLOOKUP($E$2&amp;"_"&amp;$F15,'FPD param'!$BX:$CM,U$7+1,0)*$F$2+VLOOKUP($E$3&amp;"_"&amp;$F15,'FPD param'!$BX:$CM,U$7+1,0)*$F$3+VLOOKUP($E$4&amp;"_"&amp;$F15,'FPD param'!$BX:$CM,U$7+1,0)*$F$4,"")</f>
        <v>0.33369459857539685</v>
      </c>
    </row>
    <row r="23" spans="7:13">
      <c r="G23" s="37"/>
      <c r="H23" s="37"/>
      <c r="I23" s="37"/>
      <c r="J23" s="37"/>
      <c r="K23" s="37"/>
      <c r="L23" s="37"/>
      <c r="M23" s="37"/>
    </row>
    <row r="24" spans="7:13">
      <c r="G24" s="37"/>
      <c r="H24" s="37"/>
      <c r="I24" s="37"/>
      <c r="J24" s="37"/>
      <c r="K24" s="37"/>
      <c r="L24" s="37"/>
      <c r="M24" s="37"/>
    </row>
    <row r="25" spans="7:13">
      <c r="G25" s="37"/>
      <c r="H25" s="37"/>
      <c r="I25" s="37"/>
      <c r="J25" s="37"/>
      <c r="K25" s="37"/>
      <c r="L25" s="37"/>
      <c r="M25" s="37"/>
    </row>
    <row r="26" spans="7:13">
      <c r="G26" s="37"/>
      <c r="H26" s="37"/>
      <c r="I26" s="37"/>
      <c r="J26" s="37"/>
      <c r="K26" s="37"/>
      <c r="L26" s="37"/>
      <c r="M26" s="37"/>
    </row>
    <row r="27" spans="7:13">
      <c r="G27" s="37"/>
      <c r="H27" s="37"/>
      <c r="I27" s="37"/>
      <c r="J27" s="37"/>
      <c r="K27" s="37"/>
      <c r="L27" s="37"/>
      <c r="M27" s="37"/>
    </row>
    <row r="28" spans="7:13">
      <c r="G28" s="37"/>
      <c r="H28" s="37"/>
      <c r="I28" s="37"/>
      <c r="J28" s="37"/>
      <c r="K28" s="37"/>
      <c r="L28" s="37"/>
      <c r="M28" s="37"/>
    </row>
    <row r="29" spans="7:13">
      <c r="G29" s="37"/>
      <c r="H29" s="37"/>
      <c r="I29" s="37"/>
      <c r="J29" s="37"/>
      <c r="K29" s="37"/>
      <c r="L29" s="37"/>
      <c r="M29" s="37"/>
    </row>
    <row r="30" spans="7:13">
      <c r="I30" s="37"/>
      <c r="J30" s="37"/>
      <c r="K30" s="37"/>
      <c r="L30" s="37"/>
      <c r="M30" s="37"/>
    </row>
    <row r="31" spans="7:13">
      <c r="I31" s="37"/>
      <c r="J31" s="37"/>
      <c r="K31" s="37"/>
      <c r="L31" s="37"/>
      <c r="M31" s="37"/>
    </row>
    <row r="32" spans="7:13">
      <c r="I32" s="37"/>
      <c r="J32" s="37"/>
      <c r="K32" s="37"/>
      <c r="L32" s="37"/>
      <c r="M32" s="37"/>
    </row>
    <row r="33" spans="9:13">
      <c r="I33" s="37"/>
      <c r="J33" s="37"/>
      <c r="K33" s="37"/>
      <c r="L33" s="37"/>
      <c r="M33" s="37"/>
    </row>
    <row r="34" spans="9:13">
      <c r="I34" s="37"/>
      <c r="J34" s="37"/>
      <c r="K34" s="37"/>
      <c r="L34" s="37"/>
      <c r="M34" s="37"/>
    </row>
    <row r="35" spans="9:13">
      <c r="I35" s="37"/>
      <c r="J35" s="37"/>
      <c r="K35" s="37"/>
      <c r="L35" s="37"/>
      <c r="M35" s="37"/>
    </row>
    <row r="36" spans="9:13">
      <c r="I36" s="37"/>
      <c r="J36" s="37"/>
      <c r="K36" s="37"/>
      <c r="L36" s="37"/>
      <c r="M36" s="37"/>
    </row>
    <row r="37" spans="9:13">
      <c r="I37" s="37"/>
      <c r="J37" s="37"/>
      <c r="K37" s="37"/>
      <c r="L37" s="37"/>
      <c r="M37" s="37"/>
    </row>
    <row r="38" spans="9:13">
      <c r="I38" s="37"/>
      <c r="J38" s="37"/>
      <c r="K38" s="37"/>
      <c r="L38" s="37"/>
      <c r="M38" s="37"/>
    </row>
    <row r="39" spans="9:13">
      <c r="I39" s="37"/>
      <c r="J39" s="37"/>
      <c r="K39" s="37"/>
      <c r="L39" s="37"/>
      <c r="M39" s="37"/>
    </row>
  </sheetData>
  <autoFilter ref="A7:U15"/>
  <pageMargins left="0.7" right="0.7" top="0.75" bottom="0.75" header="0.3" footer="0.3"/>
  <pageSetup paperSize="9" orientation="portrait" r:id="rId1"/>
  <ignoredErrors>
    <ignoredError sqref="E9:F10" unlocked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0"/>
  <sheetViews>
    <sheetView tabSelected="1" workbookViewId="0">
      <selection activeCell="E3" sqref="E3"/>
    </sheetView>
  </sheetViews>
  <sheetFormatPr defaultColWidth="9.1796875" defaultRowHeight="14.5"/>
  <cols>
    <col min="1" max="1" width="24.7265625" style="35" bestFit="1" customWidth="1"/>
    <col min="2" max="2" width="9.1796875" style="35"/>
    <col min="3" max="3" width="15.7265625" style="35" customWidth="1"/>
    <col min="4" max="16384" width="9.1796875" style="35"/>
  </cols>
  <sheetData>
    <row r="1" spans="1:75">
      <c r="A1" s="43" t="s">
        <v>22</v>
      </c>
      <c r="B1" s="34" t="s">
        <v>53</v>
      </c>
      <c r="C1" s="34"/>
    </row>
    <row r="2" spans="1:75">
      <c r="A2" s="44" t="s">
        <v>28</v>
      </c>
      <c r="B2" s="45">
        <v>0.15</v>
      </c>
      <c r="C2" s="45"/>
    </row>
    <row r="3" spans="1:75">
      <c r="A3" s="44" t="s">
        <v>29</v>
      </c>
      <c r="B3" s="45">
        <v>0.7</v>
      </c>
      <c r="C3" s="45"/>
    </row>
    <row r="4" spans="1:75">
      <c r="A4" s="44" t="s">
        <v>30</v>
      </c>
      <c r="B4" s="45">
        <v>0.15</v>
      </c>
      <c r="C4" s="45"/>
    </row>
    <row r="7" spans="1:75">
      <c r="D7" s="85">
        <v>202101</v>
      </c>
      <c r="E7" s="85"/>
      <c r="F7" s="85"/>
      <c r="G7" s="85">
        <v>202102</v>
      </c>
      <c r="H7" s="85"/>
      <c r="I7" s="85"/>
      <c r="J7" s="85">
        <v>202103</v>
      </c>
      <c r="K7" s="85"/>
      <c r="L7" s="85"/>
      <c r="M7" s="85">
        <v>202104</v>
      </c>
      <c r="N7" s="85"/>
      <c r="O7" s="85"/>
      <c r="P7" s="85">
        <v>202105</v>
      </c>
      <c r="Q7" s="85"/>
      <c r="R7" s="85"/>
      <c r="S7" s="85">
        <v>202106</v>
      </c>
      <c r="T7" s="85"/>
      <c r="U7" s="85"/>
      <c r="V7" s="85">
        <v>202107</v>
      </c>
      <c r="W7" s="85"/>
      <c r="X7" s="85"/>
      <c r="Y7" s="85">
        <v>202108</v>
      </c>
      <c r="Z7" s="85"/>
      <c r="AA7" s="85"/>
      <c r="AB7" s="85">
        <v>202109</v>
      </c>
      <c r="AC7" s="85"/>
      <c r="AD7" s="85"/>
      <c r="AE7" s="85">
        <v>202110</v>
      </c>
      <c r="AF7" s="85"/>
      <c r="AG7" s="85"/>
      <c r="AH7" s="85">
        <v>202111</v>
      </c>
      <c r="AI7" s="85"/>
      <c r="AJ7" s="85"/>
      <c r="AK7" s="85">
        <v>202112</v>
      </c>
      <c r="AL7" s="85"/>
      <c r="AM7" s="85"/>
      <c r="AN7" s="85">
        <v>202201</v>
      </c>
      <c r="AO7" s="85"/>
      <c r="AP7" s="85"/>
      <c r="AQ7" s="85">
        <v>202202</v>
      </c>
      <c r="AR7" s="85"/>
      <c r="AS7" s="85"/>
      <c r="AT7" s="85">
        <v>202203</v>
      </c>
      <c r="AU7" s="85"/>
      <c r="AV7" s="85"/>
      <c r="AW7" s="85">
        <v>202204</v>
      </c>
      <c r="AX7" s="85"/>
      <c r="AY7" s="85"/>
      <c r="AZ7" s="85">
        <v>202205</v>
      </c>
      <c r="BA7" s="85"/>
      <c r="BB7" s="85"/>
      <c r="BC7" s="85">
        <v>202206</v>
      </c>
      <c r="BD7" s="85"/>
      <c r="BE7" s="85"/>
      <c r="BF7" s="85">
        <v>202207</v>
      </c>
      <c r="BG7" s="85"/>
      <c r="BH7" s="85"/>
      <c r="BI7" s="85">
        <v>202208</v>
      </c>
      <c r="BJ7" s="85"/>
      <c r="BK7" s="85"/>
      <c r="BL7" s="85">
        <v>202209</v>
      </c>
      <c r="BM7" s="85"/>
      <c r="BN7" s="85"/>
      <c r="BO7" s="85">
        <v>202210</v>
      </c>
      <c r="BP7" s="85"/>
      <c r="BQ7" s="85"/>
      <c r="BR7" s="85">
        <v>202211</v>
      </c>
      <c r="BS7" s="85"/>
      <c r="BT7" s="85"/>
      <c r="BU7" s="85">
        <v>202212</v>
      </c>
      <c r="BV7" s="85"/>
      <c r="BW7" s="85"/>
    </row>
    <row r="8" spans="1:75">
      <c r="A8" s="34" t="s">
        <v>31</v>
      </c>
      <c r="B8" s="43" t="s">
        <v>1</v>
      </c>
      <c r="C8" s="43" t="s">
        <v>60</v>
      </c>
      <c r="D8" s="34">
        <v>1</v>
      </c>
      <c r="E8" s="34">
        <v>2</v>
      </c>
      <c r="F8" s="34">
        <v>3</v>
      </c>
      <c r="G8" s="34">
        <v>1</v>
      </c>
      <c r="H8" s="34">
        <v>2</v>
      </c>
      <c r="I8" s="34">
        <v>3</v>
      </c>
      <c r="J8" s="34">
        <v>1</v>
      </c>
      <c r="K8" s="34">
        <v>2</v>
      </c>
      <c r="L8" s="34">
        <v>3</v>
      </c>
      <c r="M8" s="34">
        <v>1</v>
      </c>
      <c r="N8" s="34">
        <v>2</v>
      </c>
      <c r="O8" s="34">
        <v>3</v>
      </c>
      <c r="P8" s="34">
        <v>1</v>
      </c>
      <c r="Q8" s="34">
        <v>2</v>
      </c>
      <c r="R8" s="34">
        <v>3</v>
      </c>
      <c r="S8" s="34">
        <v>1</v>
      </c>
      <c r="T8" s="34">
        <v>2</v>
      </c>
      <c r="U8" s="34">
        <v>3</v>
      </c>
      <c r="V8" s="34">
        <v>1</v>
      </c>
      <c r="W8" s="34">
        <v>2</v>
      </c>
      <c r="X8" s="34">
        <v>3</v>
      </c>
      <c r="Y8" s="34">
        <v>1</v>
      </c>
      <c r="Z8" s="34">
        <v>2</v>
      </c>
      <c r="AA8" s="34">
        <v>3</v>
      </c>
      <c r="AB8" s="34">
        <v>1</v>
      </c>
      <c r="AC8" s="34">
        <v>2</v>
      </c>
      <c r="AD8" s="34">
        <v>3</v>
      </c>
      <c r="AE8" s="34">
        <v>1</v>
      </c>
      <c r="AF8" s="34">
        <v>2</v>
      </c>
      <c r="AG8" s="34">
        <v>3</v>
      </c>
      <c r="AH8" s="34">
        <v>1</v>
      </c>
      <c r="AI8" s="34">
        <v>2</v>
      </c>
      <c r="AJ8" s="34">
        <v>3</v>
      </c>
      <c r="AK8" s="34">
        <v>1</v>
      </c>
      <c r="AL8" s="34">
        <v>2</v>
      </c>
      <c r="AM8" s="34">
        <v>3</v>
      </c>
      <c r="AN8" s="34">
        <v>1</v>
      </c>
      <c r="AO8" s="34">
        <v>2</v>
      </c>
      <c r="AP8" s="34">
        <v>3</v>
      </c>
      <c r="AQ8" s="34">
        <v>1</v>
      </c>
      <c r="AR8" s="34">
        <v>2</v>
      </c>
      <c r="AS8" s="34">
        <v>3</v>
      </c>
      <c r="AT8" s="34">
        <v>1</v>
      </c>
      <c r="AU8" s="34">
        <v>2</v>
      </c>
      <c r="AV8" s="34">
        <v>3</v>
      </c>
      <c r="AW8" s="34">
        <v>1</v>
      </c>
      <c r="AX8" s="34">
        <v>2</v>
      </c>
      <c r="AY8" s="34">
        <v>3</v>
      </c>
      <c r="AZ8" s="34">
        <v>1</v>
      </c>
      <c r="BA8" s="34">
        <v>2</v>
      </c>
      <c r="BB8" s="34">
        <v>3</v>
      </c>
      <c r="BC8" s="34">
        <v>1</v>
      </c>
      <c r="BD8" s="34">
        <v>2</v>
      </c>
      <c r="BE8" s="34">
        <v>3</v>
      </c>
      <c r="BF8" s="34">
        <v>1</v>
      </c>
      <c r="BG8" s="34">
        <v>2</v>
      </c>
      <c r="BH8" s="34">
        <v>3</v>
      </c>
      <c r="BI8" s="34">
        <v>1</v>
      </c>
      <c r="BJ8" s="34">
        <v>2</v>
      </c>
      <c r="BK8" s="34">
        <v>3</v>
      </c>
      <c r="BL8" s="34">
        <v>1</v>
      </c>
      <c r="BM8" s="34">
        <v>2</v>
      </c>
      <c r="BN8" s="34">
        <v>3</v>
      </c>
      <c r="BO8" s="34">
        <v>1</v>
      </c>
      <c r="BP8" s="34">
        <v>2</v>
      </c>
      <c r="BQ8" s="34">
        <v>3</v>
      </c>
      <c r="BR8" s="34">
        <v>1</v>
      </c>
      <c r="BS8" s="34">
        <v>2</v>
      </c>
      <c r="BT8" s="34">
        <v>3</v>
      </c>
      <c r="BU8" s="34">
        <v>1</v>
      </c>
      <c r="BV8" s="34">
        <v>2</v>
      </c>
      <c r="BW8" s="34">
        <v>3</v>
      </c>
    </row>
    <row r="9" spans="1:75">
      <c r="A9" s="2" t="s">
        <v>40</v>
      </c>
      <c r="B9" s="33" t="s">
        <v>35</v>
      </c>
      <c r="C9" s="46" t="str">
        <f>A9&amp;"_"&amp;B9</f>
        <v>Car Loan_0</v>
      </c>
      <c r="D9" s="36">
        <v>2.7366802869170842E-2</v>
      </c>
      <c r="E9" s="36">
        <v>9.0470718507322342E-2</v>
      </c>
      <c r="F9" s="36">
        <v>0.15183342732881344</v>
      </c>
      <c r="G9" s="36">
        <v>2.7822529939483524E-2</v>
      </c>
      <c r="H9" s="36">
        <v>9.1179398272129744E-2</v>
      </c>
      <c r="I9" s="36">
        <v>0.15256494480346797</v>
      </c>
      <c r="J9" s="36">
        <v>2.8804298332470731E-2</v>
      </c>
      <c r="K9" s="36">
        <v>9.2357517915444165E-2</v>
      </c>
      <c r="L9" s="36">
        <v>0.15373324114482334</v>
      </c>
      <c r="M9" s="36">
        <v>2.9613600049075511E-2</v>
      </c>
      <c r="N9" s="36">
        <v>9.3313722403389615E-2</v>
      </c>
      <c r="O9" s="36">
        <v>0.15469326132624955</v>
      </c>
      <c r="P9" s="36">
        <v>3.0404611357449922E-2</v>
      </c>
      <c r="Q9" s="36">
        <v>9.4217426489830378E-2</v>
      </c>
      <c r="R9" s="36">
        <v>0.15560339560083916</v>
      </c>
      <c r="S9" s="36">
        <v>3.0921360058296432E-2</v>
      </c>
      <c r="T9" s="36">
        <v>9.4823837811659373E-2</v>
      </c>
      <c r="U9" s="36">
        <v>0.15623543642624493</v>
      </c>
      <c r="V9" s="36">
        <v>3.1114841367935731E-2</v>
      </c>
      <c r="W9" s="36">
        <v>9.5095500849827277E-2</v>
      </c>
      <c r="X9" s="36">
        <v>0.15655467984240151</v>
      </c>
      <c r="Y9" s="36">
        <v>3.1111111398529803E-2</v>
      </c>
      <c r="Z9" s="36">
        <v>9.5166594068275309E-2</v>
      </c>
      <c r="AA9" s="36">
        <v>0.15668650194941761</v>
      </c>
      <c r="AB9" s="36">
        <v>3.1281976534703049E-2</v>
      </c>
      <c r="AC9" s="36">
        <v>9.5410266868743446E-2</v>
      </c>
      <c r="AD9" s="36">
        <v>0.15697906682019755</v>
      </c>
      <c r="AE9" s="36">
        <v>3.1326457309259599E-2</v>
      </c>
      <c r="AF9" s="36">
        <v>9.5525347520015291E-2</v>
      </c>
      <c r="AG9" s="36">
        <v>0.15715148471351106</v>
      </c>
      <c r="AH9" s="36">
        <v>3.136840599933393E-2</v>
      </c>
      <c r="AI9" s="36">
        <v>9.56376389675027E-2</v>
      </c>
      <c r="AJ9" s="36">
        <v>0.15732125802401822</v>
      </c>
      <c r="AK9" s="36">
        <v>3.1410890360917279E-2</v>
      </c>
      <c r="AL9" s="36">
        <v>9.5751212649741874E-2</v>
      </c>
      <c r="AM9" s="36">
        <v>0.15749301383461772</v>
      </c>
      <c r="AN9" s="36">
        <v>3.1453407498254649E-2</v>
      </c>
      <c r="AO9" s="36">
        <v>9.5864945705026808E-2</v>
      </c>
      <c r="AP9" s="36">
        <v>0.15766511495248819</v>
      </c>
      <c r="AQ9" s="36">
        <v>3.149599822594449E-2</v>
      </c>
      <c r="AR9" s="36">
        <v>9.5978838227234409E-2</v>
      </c>
      <c r="AS9" s="36">
        <v>0.15783750162209323</v>
      </c>
      <c r="AT9" s="36">
        <v>3.1538676418803091E-2</v>
      </c>
      <c r="AU9" s="36">
        <v>9.6092887796881632E-2</v>
      </c>
      <c r="AV9" s="36">
        <v>0.15801014091316321</v>
      </c>
      <c r="AW9" s="36">
        <v>3.1581447169764833E-2</v>
      </c>
      <c r="AX9" s="36">
        <v>9.6207091929556204E-2</v>
      </c>
      <c r="AY9" s="36">
        <v>0.15818301189951001</v>
      </c>
      <c r="AZ9" s="36">
        <v>3.1624311991309363E-2</v>
      </c>
      <c r="BA9" s="36">
        <v>9.6321448421783779E-2</v>
      </c>
      <c r="BB9" s="36">
        <v>0.15835610016152918</v>
      </c>
      <c r="BC9" s="36">
        <v>3.1667270779350595E-2</v>
      </c>
      <c r="BD9" s="36">
        <v>9.6435955367675269E-2</v>
      </c>
      <c r="BE9" s="36">
        <v>0.15852887786608755</v>
      </c>
      <c r="BF9" s="36">
        <v>3.1710322673764946E-2</v>
      </c>
      <c r="BG9" s="36">
        <v>9.6550611117958166E-2</v>
      </c>
      <c r="BH9" s="36">
        <v>0.15870143868637354</v>
      </c>
      <c r="BI9" s="36">
        <v>3.1753466470951834E-2</v>
      </c>
      <c r="BJ9" s="36">
        <v>9.6665414235337671E-2</v>
      </c>
      <c r="BK9" s="36">
        <v>0.15887397928725527</v>
      </c>
      <c r="BL9" s="36">
        <v>3.1796700832762662E-2</v>
      </c>
      <c r="BM9" s="36">
        <v>9.6780363456752547E-2</v>
      </c>
      <c r="BN9" s="36">
        <v>0.15904659538174676</v>
      </c>
      <c r="BO9" s="36">
        <v>3.1840024395381958E-2</v>
      </c>
      <c r="BP9" s="36">
        <v>9.6895457663318391E-2</v>
      </c>
      <c r="BQ9" s="36">
        <v>0.15921933379120742</v>
      </c>
      <c r="BR9" s="36">
        <v>3.1883435826279914E-2</v>
      </c>
      <c r="BS9" s="36">
        <v>9.7010695856693752E-2</v>
      </c>
      <c r="BT9" s="36">
        <v>0.15939221740449319</v>
      </c>
      <c r="BU9" s="36">
        <v>3.1926933853160498E-2</v>
      </c>
      <c r="BV9" s="36">
        <v>9.712607714043392E-2</v>
      </c>
      <c r="BW9" s="36">
        <v>0.15956525728185347</v>
      </c>
    </row>
    <row r="10" spans="1:75">
      <c r="A10" s="2" t="s">
        <v>40</v>
      </c>
      <c r="B10" s="33" t="s">
        <v>36</v>
      </c>
      <c r="C10" s="46" t="str">
        <f t="shared" ref="C10:C24" si="0">A10&amp;"_"&amp;B10</f>
        <v>Car Loan_1-30</v>
      </c>
      <c r="D10" s="36">
        <v>0.51645371497354231</v>
      </c>
      <c r="E10" s="36">
        <v>0.57701124288076078</v>
      </c>
      <c r="F10" s="36">
        <v>0.60594177556887097</v>
      </c>
      <c r="G10" s="36">
        <v>0.50925680420642772</v>
      </c>
      <c r="H10" s="36">
        <v>0.56949656081310607</v>
      </c>
      <c r="I10" s="36">
        <v>0.59895399125075133</v>
      </c>
      <c r="J10" s="36">
        <v>0.51787841953991909</v>
      </c>
      <c r="K10" s="36">
        <v>0.57747110422135162</v>
      </c>
      <c r="L10" s="36">
        <v>0.60641826011191802</v>
      </c>
      <c r="M10" s="36">
        <v>0.52348489636128093</v>
      </c>
      <c r="N10" s="36">
        <v>0.58254609423612103</v>
      </c>
      <c r="O10" s="36">
        <v>0.61117664222908863</v>
      </c>
      <c r="P10" s="36">
        <v>0.53375138801970479</v>
      </c>
      <c r="Q10" s="36">
        <v>0.59229839509944926</v>
      </c>
      <c r="R10" s="36">
        <v>0.62029838439483487</v>
      </c>
      <c r="S10" s="36">
        <v>0.54241588522920114</v>
      </c>
      <c r="T10" s="36">
        <v>0.60064652535867635</v>
      </c>
      <c r="U10" s="36">
        <v>0.62811023968907975</v>
      </c>
      <c r="V10" s="36">
        <v>0.54604609401973847</v>
      </c>
      <c r="W10" s="36">
        <v>0.60418532218052001</v>
      </c>
      <c r="X10" s="36">
        <v>0.63143559692009721</v>
      </c>
      <c r="Y10" s="36">
        <v>0.54363728396855104</v>
      </c>
      <c r="Z10" s="36">
        <v>0.60181583628415025</v>
      </c>
      <c r="AA10" s="36">
        <v>0.62924859297270941</v>
      </c>
      <c r="AB10" s="36">
        <v>0.54652509670148841</v>
      </c>
      <c r="AC10" s="36">
        <v>0.60462440929977046</v>
      </c>
      <c r="AD10" s="36">
        <v>0.63188761813147365</v>
      </c>
      <c r="AE10" s="36">
        <v>0.54676923260404098</v>
      </c>
      <c r="AF10" s="36">
        <v>0.60487122801683202</v>
      </c>
      <c r="AG10" s="36">
        <v>0.63213251795553704</v>
      </c>
      <c r="AH10" s="36">
        <v>0.54691645479561679</v>
      </c>
      <c r="AI10" s="36">
        <v>0.60500952917000883</v>
      </c>
      <c r="AJ10" s="36">
        <v>0.63226437733113139</v>
      </c>
      <c r="AK10" s="36">
        <v>0.54709276187013034</v>
      </c>
      <c r="AL10" s="36">
        <v>0.60518629651802447</v>
      </c>
      <c r="AM10" s="36">
        <v>0.63244432333735789</v>
      </c>
      <c r="AN10" s="36">
        <v>0.54726937558065802</v>
      </c>
      <c r="AO10" s="36">
        <v>0.60536400757341791</v>
      </c>
      <c r="AP10" s="36">
        <v>0.63262674067145397</v>
      </c>
      <c r="AQ10" s="36">
        <v>0.54744632893104128</v>
      </c>
      <c r="AR10" s="36">
        <v>0.60554221745173908</v>
      </c>
      <c r="AS10" s="36">
        <v>0.63281051047275405</v>
      </c>
      <c r="AT10" s="36">
        <v>0.54762359469575872</v>
      </c>
      <c r="AU10" s="36">
        <v>0.60572072387347209</v>
      </c>
      <c r="AV10" s="36">
        <v>0.63299513032231269</v>
      </c>
      <c r="AW10" s="36">
        <v>0.54780113770214978</v>
      </c>
      <c r="AX10" s="36">
        <v>0.60589941495667377</v>
      </c>
      <c r="AY10" s="36">
        <v>0.63318032313881112</v>
      </c>
      <c r="AZ10" s="36">
        <v>0.54797892461668007</v>
      </c>
      <c r="BA10" s="36">
        <v>0.60607822162301317</v>
      </c>
      <c r="BB10" s="36">
        <v>0.63336591770172024</v>
      </c>
      <c r="BC10" s="36">
        <v>0.54815692585129594</v>
      </c>
      <c r="BD10" s="36">
        <v>0.60625709801463001</v>
      </c>
      <c r="BE10" s="36">
        <v>0.63355157484123092</v>
      </c>
      <c r="BF10" s="36">
        <v>0.54833511559204196</v>
      </c>
      <c r="BG10" s="36">
        <v>0.60643601205729403</v>
      </c>
      <c r="BH10" s="36">
        <v>0.63373725910897671</v>
      </c>
      <c r="BI10" s="36">
        <v>0.54851347137397433</v>
      </c>
      <c r="BJ10" s="36">
        <v>0.60661494040711739</v>
      </c>
      <c r="BK10" s="36">
        <v>0.63392300066264873</v>
      </c>
      <c r="BL10" s="36">
        <v>0.54869197359179478</v>
      </c>
      <c r="BM10" s="36">
        <v>0.60679386552979164</v>
      </c>
      <c r="BN10" s="36">
        <v>0.634108799528314</v>
      </c>
      <c r="BO10" s="36">
        <v>0.5488706050540445</v>
      </c>
      <c r="BP10" s="36">
        <v>0.60697277391100879</v>
      </c>
      <c r="BQ10" s="36">
        <v>0.63429464403788716</v>
      </c>
      <c r="BR10" s="36">
        <v>0.54904935060427229</v>
      </c>
      <c r="BS10" s="36">
        <v>0.60715165490807521</v>
      </c>
      <c r="BT10" s="36">
        <v>0.6344805189727406</v>
      </c>
      <c r="BU10" s="36">
        <v>0.54922819680693502</v>
      </c>
      <c r="BV10" s="36">
        <v>0.60733049998467259</v>
      </c>
      <c r="BW10" s="36">
        <v>0.6346664090131019</v>
      </c>
    </row>
    <row r="11" spans="1:75">
      <c r="A11" s="2" t="s">
        <v>40</v>
      </c>
      <c r="B11" s="33" t="s">
        <v>37</v>
      </c>
      <c r="C11" s="46" t="str">
        <f t="shared" si="0"/>
        <v>Car Loan_31-60</v>
      </c>
      <c r="D11" s="36">
        <v>0.86726050754224238</v>
      </c>
      <c r="E11" s="36">
        <v>0.90123827791458344</v>
      </c>
      <c r="F11" s="36">
        <v>0.9082394897732492</v>
      </c>
      <c r="G11" s="36">
        <v>0.86618988236642525</v>
      </c>
      <c r="H11" s="36">
        <v>0.90022934687325085</v>
      </c>
      <c r="I11" s="36">
        <v>0.90730491438610583</v>
      </c>
      <c r="J11" s="36">
        <v>0.8710746807935239</v>
      </c>
      <c r="K11" s="36">
        <v>0.90415709048941739</v>
      </c>
      <c r="L11" s="36">
        <v>0.91096469202716368</v>
      </c>
      <c r="M11" s="36">
        <v>0.87502925386722274</v>
      </c>
      <c r="N11" s="36">
        <v>0.90739419156494106</v>
      </c>
      <c r="O11" s="36">
        <v>0.91398222090008407</v>
      </c>
      <c r="P11" s="36">
        <v>0.88003483227611135</v>
      </c>
      <c r="Q11" s="36">
        <v>0.91150704911735836</v>
      </c>
      <c r="R11" s="36">
        <v>0.91781393987795068</v>
      </c>
      <c r="S11" s="36">
        <v>0.88352033926144191</v>
      </c>
      <c r="T11" s="36">
        <v>0.91435193768973488</v>
      </c>
      <c r="U11" s="36">
        <v>0.92046465748558515</v>
      </c>
      <c r="V11" s="36">
        <v>0.88468277801548867</v>
      </c>
      <c r="W11" s="36">
        <v>0.91528166633402841</v>
      </c>
      <c r="X11" s="36">
        <v>0.92133247831931708</v>
      </c>
      <c r="Y11" s="36">
        <v>0.88417207693571997</v>
      </c>
      <c r="Z11" s="36">
        <v>0.91488360203244201</v>
      </c>
      <c r="AA11" s="36">
        <v>0.9209645302017615</v>
      </c>
      <c r="AB11" s="36">
        <v>0.88522271705985012</v>
      </c>
      <c r="AC11" s="36">
        <v>0.91573852058839167</v>
      </c>
      <c r="AD11" s="36">
        <v>0.92176001872579061</v>
      </c>
      <c r="AE11" s="36">
        <v>0.88531692254834216</v>
      </c>
      <c r="AF11" s="36">
        <v>0.91581553864197018</v>
      </c>
      <c r="AG11" s="36">
        <v>0.92182984388222478</v>
      </c>
      <c r="AH11" s="36">
        <v>0.8853604637975252</v>
      </c>
      <c r="AI11" s="36">
        <v>0.91584915493233188</v>
      </c>
      <c r="AJ11" s="36">
        <v>0.92185730649679765</v>
      </c>
      <c r="AK11" s="36">
        <v>0.88542853087272222</v>
      </c>
      <c r="AL11" s="36">
        <v>0.91590451068167</v>
      </c>
      <c r="AM11" s="36">
        <v>0.92190868015079674</v>
      </c>
      <c r="AN11" s="36">
        <v>0.88549804325666726</v>
      </c>
      <c r="AO11" s="36">
        <v>0.91596092630587178</v>
      </c>
      <c r="AP11" s="36">
        <v>0.92196161961210232</v>
      </c>
      <c r="AQ11" s="36">
        <v>0.88556840134295434</v>
      </c>
      <c r="AR11" s="36">
        <v>0.91601784693286525</v>
      </c>
      <c r="AS11" s="36">
        <v>0.92201536577039178</v>
      </c>
      <c r="AT11" s="36">
        <v>0.88563933730450628</v>
      </c>
      <c r="AU11" s="36">
        <v>0.91607504287369257</v>
      </c>
      <c r="AV11" s="36">
        <v>0.92206959140216294</v>
      </c>
      <c r="AW11" s="36">
        <v>0.88571069941123659</v>
      </c>
      <c r="AX11" s="36">
        <v>0.91613239460930873</v>
      </c>
      <c r="AY11" s="36">
        <v>0.92212412082013007</v>
      </c>
      <c r="AZ11" s="36">
        <v>0.88578238976453449</v>
      </c>
      <c r="BA11" s="36">
        <v>0.91618983152626976</v>
      </c>
      <c r="BB11" s="36">
        <v>0.92217884755107449</v>
      </c>
      <c r="BC11" s="36">
        <v>0.88585433977585193</v>
      </c>
      <c r="BD11" s="36">
        <v>0.91624730830996504</v>
      </c>
      <c r="BE11" s="36">
        <v>0.92223365406960123</v>
      </c>
      <c r="BF11" s="36">
        <v>0.88592649859550332</v>
      </c>
      <c r="BG11" s="36">
        <v>0.91630479412113863</v>
      </c>
      <c r="BH11" s="36">
        <v>0.92228850148527974</v>
      </c>
      <c r="BI11" s="36">
        <v>0.88599882694737697</v>
      </c>
      <c r="BJ11" s="36">
        <v>0.91636226702360013</v>
      </c>
      <c r="BK11" s="36">
        <v>0.92234337364493735</v>
      </c>
      <c r="BL11" s="36">
        <v>0.88607129354176639</v>
      </c>
      <c r="BM11" s="36">
        <v>0.91641971086481044</v>
      </c>
      <c r="BN11" s="36">
        <v>0.92239825381130758</v>
      </c>
      <c r="BO11" s="36">
        <v>0.88614387284378182</v>
      </c>
      <c r="BP11" s="36">
        <v>0.91647711341461702</v>
      </c>
      <c r="BQ11" s="36">
        <v>0.92245312674438207</v>
      </c>
      <c r="BR11" s="36">
        <v>0.88621654361010005</v>
      </c>
      <c r="BS11" s="36">
        <v>0.91653446519730641</v>
      </c>
      <c r="BT11" s="36">
        <v>0.92250797926929762</v>
      </c>
      <c r="BU11" s="36">
        <v>0.88628928788797245</v>
      </c>
      <c r="BV11" s="36">
        <v>0.91659175872807941</v>
      </c>
      <c r="BW11" s="36">
        <v>0.92256280024314286</v>
      </c>
    </row>
    <row r="12" spans="1:75">
      <c r="A12" s="2" t="s">
        <v>40</v>
      </c>
      <c r="B12" s="33" t="s">
        <v>38</v>
      </c>
      <c r="C12" s="46" t="str">
        <f t="shared" si="0"/>
        <v>Car Loan_61-90</v>
      </c>
      <c r="D12" s="36">
        <v>0.9952233778676699</v>
      </c>
      <c r="E12" s="36">
        <v>0.99736131436241937</v>
      </c>
      <c r="F12" s="36">
        <v>0.99756150679561717</v>
      </c>
      <c r="G12" s="36">
        <v>0.99516014691018595</v>
      </c>
      <c r="H12" s="36">
        <v>0.99731320923589939</v>
      </c>
      <c r="I12" s="36">
        <v>0.99751695747110947</v>
      </c>
      <c r="J12" s="36">
        <v>0.99547004357800861</v>
      </c>
      <c r="K12" s="36">
        <v>0.9975005606064955</v>
      </c>
      <c r="L12" s="36">
        <v>0.99769050884481436</v>
      </c>
      <c r="M12" s="36">
        <v>0.99569869124530674</v>
      </c>
      <c r="N12" s="36">
        <v>0.99763787657454184</v>
      </c>
      <c r="O12" s="36">
        <v>0.99781769724999425</v>
      </c>
      <c r="P12" s="36">
        <v>0.99598153738451622</v>
      </c>
      <c r="Q12" s="36">
        <v>0.99780937522504209</v>
      </c>
      <c r="R12" s="36">
        <v>0.99797650707213659</v>
      </c>
      <c r="S12" s="36">
        <v>0.99617701054901198</v>
      </c>
      <c r="T12" s="36">
        <v>0.99792818450867493</v>
      </c>
      <c r="U12" s="36">
        <v>0.99808651611143939</v>
      </c>
      <c r="V12" s="36">
        <v>0.99624658512119812</v>
      </c>
      <c r="W12" s="36">
        <v>0.99797134877435278</v>
      </c>
      <c r="X12" s="36">
        <v>0.99812648902626444</v>
      </c>
      <c r="Y12" s="36">
        <v>0.99621239216944968</v>
      </c>
      <c r="Z12" s="36">
        <v>0.99795051984383931</v>
      </c>
      <c r="AA12" s="36">
        <v>0.99810717228104295</v>
      </c>
      <c r="AB12" s="36">
        <v>0.99626910675259972</v>
      </c>
      <c r="AC12" s="36">
        <v>0.99798557106273567</v>
      </c>
      <c r="AD12" s="36">
        <v>0.99813953035616743</v>
      </c>
      <c r="AE12" s="36">
        <v>0.99627086619848115</v>
      </c>
      <c r="AF12" s="36">
        <v>0.99798726803575211</v>
      </c>
      <c r="AG12" s="36">
        <v>0.99814095696673144</v>
      </c>
      <c r="AH12" s="36">
        <v>0.99626783473108937</v>
      </c>
      <c r="AI12" s="36">
        <v>0.99798598789860937</v>
      </c>
      <c r="AJ12" s="36">
        <v>0.99813954294464668</v>
      </c>
      <c r="AK12" s="36">
        <v>0.99626706767221906</v>
      </c>
      <c r="AL12" s="36">
        <v>0.99798615664312196</v>
      </c>
      <c r="AM12" s="36">
        <v>0.99813961499893589</v>
      </c>
      <c r="AN12" s="36">
        <v>0.99626687411954218</v>
      </c>
      <c r="AO12" s="36">
        <v>0.99798657180836592</v>
      </c>
      <c r="AP12" s="36">
        <v>0.99813993426927272</v>
      </c>
      <c r="AQ12" s="36">
        <v>0.99626702514478671</v>
      </c>
      <c r="AR12" s="36">
        <v>0.99798712412897239</v>
      </c>
      <c r="AS12" s="36">
        <v>0.99814039160914436</v>
      </c>
      <c r="AT12" s="36">
        <v>0.99626741541195118</v>
      </c>
      <c r="AU12" s="36">
        <v>0.99798776573471515</v>
      </c>
      <c r="AV12" s="36">
        <v>0.99814093896187805</v>
      </c>
      <c r="AW12" s="36">
        <v>0.9962679849237972</v>
      </c>
      <c r="AX12" s="36">
        <v>0.99798847048079975</v>
      </c>
      <c r="AY12" s="36">
        <v>0.99814154999558369</v>
      </c>
      <c r="AZ12" s="36">
        <v>0.99626869525120676</v>
      </c>
      <c r="BA12" s="36">
        <v>0.99798922223048114</v>
      </c>
      <c r="BB12" s="36">
        <v>0.99814220842423573</v>
      </c>
      <c r="BC12" s="36">
        <v>0.99626951984871104</v>
      </c>
      <c r="BD12" s="36">
        <v>0.9979900102011896</v>
      </c>
      <c r="BE12" s="36">
        <v>0.99814290222116031</v>
      </c>
      <c r="BF12" s="36">
        <v>0.99627043938126902</v>
      </c>
      <c r="BG12" s="36">
        <v>0.9979908267715244</v>
      </c>
      <c r="BH12" s="36">
        <v>0.99814362390588141</v>
      </c>
      <c r="BI12" s="36">
        <v>0.99627143920001437</v>
      </c>
      <c r="BJ12" s="36">
        <v>0.99799166632296588</v>
      </c>
      <c r="BK12" s="36">
        <v>0.99814436824251684</v>
      </c>
      <c r="BL12" s="36">
        <v>0.99627250786322219</v>
      </c>
      <c r="BM12" s="36">
        <v>0.9979925245754957</v>
      </c>
      <c r="BN12" s="36">
        <v>0.99814513112573755</v>
      </c>
      <c r="BO12" s="36">
        <v>0.99627363621448184</v>
      </c>
      <c r="BP12" s="36">
        <v>0.99799339818182664</v>
      </c>
      <c r="BQ12" s="36">
        <v>0.99814590928584035</v>
      </c>
      <c r="BR12" s="36">
        <v>0.99627481677951679</v>
      </c>
      <c r="BS12" s="36">
        <v>0.9979942844669818</v>
      </c>
      <c r="BT12" s="36">
        <v>0.9981467000805353</v>
      </c>
      <c r="BU12" s="36">
        <v>0.99627604335565523</v>
      </c>
      <c r="BV12" s="36">
        <v>0.99799518125429376</v>
      </c>
      <c r="BW12" s="36">
        <v>0.99814750134560326</v>
      </c>
    </row>
    <row r="13" spans="1:75">
      <c r="A13" s="2" t="s">
        <v>13</v>
      </c>
      <c r="B13" s="33" t="s">
        <v>35</v>
      </c>
      <c r="C13" s="46" t="str">
        <f t="shared" si="0"/>
        <v>Personal Loan_0</v>
      </c>
      <c r="D13" s="36">
        <v>8.8311929080374246E-2</v>
      </c>
      <c r="E13" s="36">
        <v>0.24213834056859604</v>
      </c>
      <c r="F13" s="36">
        <v>0.37075410265607017</v>
      </c>
      <c r="G13" s="36">
        <v>8.8312023043554871E-2</v>
      </c>
      <c r="H13" s="36">
        <v>0.24213846697485489</v>
      </c>
      <c r="I13" s="36">
        <v>0.37075421733813657</v>
      </c>
      <c r="J13" s="36">
        <v>8.8312305000669292E-2</v>
      </c>
      <c r="K13" s="36">
        <v>0.24213874358960261</v>
      </c>
      <c r="L13" s="36">
        <v>0.37075445669520946</v>
      </c>
      <c r="M13" s="36">
        <v>8.8312528545893984E-2</v>
      </c>
      <c r="N13" s="36">
        <v>0.24213896057391421</v>
      </c>
      <c r="O13" s="36">
        <v>0.37075464649563245</v>
      </c>
      <c r="P13" s="36">
        <v>8.831275781896368E-2</v>
      </c>
      <c r="Q13" s="36">
        <v>0.24213917639380433</v>
      </c>
      <c r="R13" s="36">
        <v>0.37075483530545744</v>
      </c>
      <c r="S13" s="36">
        <v>8.8312908126739087E-2</v>
      </c>
      <c r="T13" s="36">
        <v>0.24213932026446039</v>
      </c>
      <c r="U13" s="36">
        <v>0.37075496435423527</v>
      </c>
      <c r="V13" s="36">
        <v>8.8312963167806569E-2</v>
      </c>
      <c r="W13" s="36">
        <v>0.242139380148646</v>
      </c>
      <c r="X13" s="36">
        <v>0.37075502365368213</v>
      </c>
      <c r="Y13" s="36">
        <v>8.8312955302224994E-2</v>
      </c>
      <c r="Z13" s="36">
        <v>0.24213938524568765</v>
      </c>
      <c r="AA13" s="36">
        <v>0.37075503745561234</v>
      </c>
      <c r="AB13" s="36">
        <v>8.8313002182782541E-2</v>
      </c>
      <c r="AC13" s="36">
        <v>0.24213943731814516</v>
      </c>
      <c r="AD13" s="36">
        <v>0.37075509026536418</v>
      </c>
      <c r="AE13" s="36">
        <v>8.8313011523956333E-2</v>
      </c>
      <c r="AF13" s="36">
        <v>0.24213945672784518</v>
      </c>
      <c r="AG13" s="36">
        <v>0.37075511595081662</v>
      </c>
      <c r="AH13" s="36">
        <v>8.8313019599852161E-2</v>
      </c>
      <c r="AI13" s="36">
        <v>0.24213947504458355</v>
      </c>
      <c r="AJ13" s="36">
        <v>0.37075514072865429</v>
      </c>
      <c r="AK13" s="36">
        <v>8.8313028131063814E-2</v>
      </c>
      <c r="AL13" s="36">
        <v>0.24213949375741209</v>
      </c>
      <c r="AM13" s="36">
        <v>0.37075516583545631</v>
      </c>
      <c r="AN13" s="36">
        <v>8.831303666227544E-2</v>
      </c>
      <c r="AO13" s="36">
        <v>0.24213951247024754</v>
      </c>
      <c r="AP13" s="36">
        <v>0.37075519094227233</v>
      </c>
      <c r="AQ13" s="36">
        <v>8.8313045193487455E-2</v>
      </c>
      <c r="AR13" s="36">
        <v>0.24213953118308751</v>
      </c>
      <c r="AS13" s="36">
        <v>0.37075521604909717</v>
      </c>
      <c r="AT13" s="36">
        <v>8.8313053724700122E-2</v>
      </c>
      <c r="AU13" s="36">
        <v>0.24213954989593126</v>
      </c>
      <c r="AV13" s="36">
        <v>0.37075524115592906</v>
      </c>
      <c r="AW13" s="36">
        <v>8.8313062255913594E-2</v>
      </c>
      <c r="AX13" s="36">
        <v>0.242139568608778</v>
      </c>
      <c r="AY13" s="36">
        <v>0.37075526626276639</v>
      </c>
      <c r="AZ13" s="36">
        <v>8.8313070787127926E-2</v>
      </c>
      <c r="BA13" s="36">
        <v>0.24213958732162744</v>
      </c>
      <c r="BB13" s="36">
        <v>0.37075529136960805</v>
      </c>
      <c r="BC13" s="36">
        <v>8.8313079318343188E-2</v>
      </c>
      <c r="BD13" s="36">
        <v>0.24213960603447929</v>
      </c>
      <c r="BE13" s="36">
        <v>0.37075531647645366</v>
      </c>
      <c r="BF13" s="36">
        <v>8.8313087849559394E-2</v>
      </c>
      <c r="BG13" s="36">
        <v>0.24213962474733342</v>
      </c>
      <c r="BH13" s="36">
        <v>0.3707553415833027</v>
      </c>
      <c r="BI13" s="36">
        <v>8.8313096380776598E-2</v>
      </c>
      <c r="BJ13" s="36">
        <v>0.24213964346018957</v>
      </c>
      <c r="BK13" s="36">
        <v>0.3707553666901548</v>
      </c>
      <c r="BL13" s="36">
        <v>8.831310491199483E-2</v>
      </c>
      <c r="BM13" s="36">
        <v>0.24213966217304783</v>
      </c>
      <c r="BN13" s="36">
        <v>0.37075539179700973</v>
      </c>
      <c r="BO13" s="36">
        <v>8.8313113443214061E-2</v>
      </c>
      <c r="BP13" s="36">
        <v>0.24213968088590798</v>
      </c>
      <c r="BQ13" s="36">
        <v>0.37075541690386682</v>
      </c>
      <c r="BR13" s="36">
        <v>8.8313121974434347E-2</v>
      </c>
      <c r="BS13" s="36">
        <v>0.24213969959876994</v>
      </c>
      <c r="BT13" s="36">
        <v>0.37075544201072669</v>
      </c>
      <c r="BU13" s="36">
        <v>8.8313130505655646E-2</v>
      </c>
      <c r="BV13" s="36">
        <v>0.24213971831163378</v>
      </c>
      <c r="BW13" s="36">
        <v>0.37075546711758861</v>
      </c>
    </row>
    <row r="14" spans="1:75">
      <c r="A14" s="2" t="s">
        <v>13</v>
      </c>
      <c r="B14" s="33" t="s">
        <v>36</v>
      </c>
      <c r="C14" s="46" t="str">
        <f t="shared" si="0"/>
        <v>Personal Loan_1-30</v>
      </c>
      <c r="D14" s="36">
        <v>0.85000312798317657</v>
      </c>
      <c r="E14" s="36">
        <v>0.89348886635979496</v>
      </c>
      <c r="F14" s="36">
        <v>0.91162194706620747</v>
      </c>
      <c r="G14" s="36">
        <v>0.85000262346912592</v>
      </c>
      <c r="H14" s="36">
        <v>0.89348840261059614</v>
      </c>
      <c r="I14" s="36">
        <v>0.9116215631991591</v>
      </c>
      <c r="J14" s="36">
        <v>0.85000317625004806</v>
      </c>
      <c r="K14" s="36">
        <v>0.89348880649020079</v>
      </c>
      <c r="L14" s="36">
        <v>0.91162189967400031</v>
      </c>
      <c r="M14" s="36">
        <v>0.85000353770544046</v>
      </c>
      <c r="N14" s="36">
        <v>0.89348906331913414</v>
      </c>
      <c r="O14" s="36">
        <v>0.91162211409502869</v>
      </c>
      <c r="P14" s="36">
        <v>0.85000421936016168</v>
      </c>
      <c r="Q14" s="36">
        <v>0.89348959548905571</v>
      </c>
      <c r="R14" s="36">
        <v>0.91162255715852381</v>
      </c>
      <c r="S14" s="36">
        <v>0.85000479898486558</v>
      </c>
      <c r="T14" s="36">
        <v>0.89349005846688745</v>
      </c>
      <c r="U14" s="36">
        <v>0.91162294282497913</v>
      </c>
      <c r="V14" s="36">
        <v>0.85000503951375928</v>
      </c>
      <c r="W14" s="36">
        <v>0.89349025197906162</v>
      </c>
      <c r="X14" s="36">
        <v>0.91162310479939546</v>
      </c>
      <c r="Y14" s="36">
        <v>0.85000488042120992</v>
      </c>
      <c r="Z14" s="36">
        <v>0.89349011780935617</v>
      </c>
      <c r="AA14" s="36">
        <v>0.91162299471934827</v>
      </c>
      <c r="AB14" s="36">
        <v>0.85000507545977266</v>
      </c>
      <c r="AC14" s="36">
        <v>0.893490274805253</v>
      </c>
      <c r="AD14" s="36">
        <v>0.91162312637917386</v>
      </c>
      <c r="AE14" s="36">
        <v>0.85000509401374091</v>
      </c>
      <c r="AF14" s="36">
        <v>0.89349028896938909</v>
      </c>
      <c r="AG14" s="36">
        <v>0.91162313946069462</v>
      </c>
      <c r="AH14" s="36">
        <v>0.85000510541476348</v>
      </c>
      <c r="AI14" s="36">
        <v>0.89349029728788654</v>
      </c>
      <c r="AJ14" s="36">
        <v>0.91162314768886432</v>
      </c>
      <c r="AK14" s="36">
        <v>0.85000511898904896</v>
      </c>
      <c r="AL14" s="36">
        <v>0.89349030736678881</v>
      </c>
      <c r="AM14" s="36">
        <v>0.91162315737865862</v>
      </c>
      <c r="AN14" s="36">
        <v>0.85000513256334165</v>
      </c>
      <c r="AO14" s="36">
        <v>0.89349031744570839</v>
      </c>
      <c r="AP14" s="36">
        <v>0.91162316706848501</v>
      </c>
      <c r="AQ14" s="36">
        <v>0.85000514613763711</v>
      </c>
      <c r="AR14" s="36">
        <v>0.89349032752463597</v>
      </c>
      <c r="AS14" s="36">
        <v>0.91162317675832838</v>
      </c>
      <c r="AT14" s="36">
        <v>0.85000515971193336</v>
      </c>
      <c r="AU14" s="36">
        <v>0.89349033760356855</v>
      </c>
      <c r="AV14" s="36">
        <v>0.9116231864481823</v>
      </c>
      <c r="AW14" s="36">
        <v>0.85000517328622971</v>
      </c>
      <c r="AX14" s="36">
        <v>0.89349034768250357</v>
      </c>
      <c r="AY14" s="36">
        <v>0.91162319613804255</v>
      </c>
      <c r="AZ14" s="36">
        <v>0.85000518686052517</v>
      </c>
      <c r="BA14" s="36">
        <v>0.89349035776144015</v>
      </c>
      <c r="BB14" s="36">
        <v>0.91162320582790712</v>
      </c>
      <c r="BC14" s="36">
        <v>0.85000520043481997</v>
      </c>
      <c r="BD14" s="36">
        <v>0.89349036784037772</v>
      </c>
      <c r="BE14" s="36">
        <v>0.91162321551777525</v>
      </c>
      <c r="BF14" s="36">
        <v>0.85000521400911344</v>
      </c>
      <c r="BG14" s="36">
        <v>0.89349037791931551</v>
      </c>
      <c r="BH14" s="36">
        <v>0.9116232252076456</v>
      </c>
      <c r="BI14" s="36">
        <v>0.85000522758340535</v>
      </c>
      <c r="BJ14" s="36">
        <v>0.89349038799825287</v>
      </c>
      <c r="BK14" s="36">
        <v>0.91162323489751695</v>
      </c>
      <c r="BL14" s="36">
        <v>0.85000524115769593</v>
      </c>
      <c r="BM14" s="36">
        <v>0.89349039807719044</v>
      </c>
      <c r="BN14" s="36">
        <v>0.91162324458738964</v>
      </c>
      <c r="BO14" s="36">
        <v>0.85000525473198496</v>
      </c>
      <c r="BP14" s="36">
        <v>0.89349040815612735</v>
      </c>
      <c r="BQ14" s="36">
        <v>0.91162325427726287</v>
      </c>
      <c r="BR14" s="36">
        <v>0.8500052683062721</v>
      </c>
      <c r="BS14" s="36">
        <v>0.89349041823506337</v>
      </c>
      <c r="BT14" s="36">
        <v>0.91162326396713578</v>
      </c>
      <c r="BU14" s="36">
        <v>0.85000528188055768</v>
      </c>
      <c r="BV14" s="36">
        <v>0.89349042831399894</v>
      </c>
      <c r="BW14" s="36">
        <v>0.91162327365700946</v>
      </c>
    </row>
    <row r="15" spans="1:75">
      <c r="A15" s="2" t="s">
        <v>13</v>
      </c>
      <c r="B15" s="33" t="s">
        <v>37</v>
      </c>
      <c r="C15" s="46" t="str">
        <f t="shared" si="0"/>
        <v>Personal Loan_31-60</v>
      </c>
      <c r="D15" s="36">
        <v>0.98601582012026778</v>
      </c>
      <c r="E15" s="36">
        <v>0.99476440714698822</v>
      </c>
      <c r="F15" s="36">
        <v>0.99567171976491997</v>
      </c>
      <c r="G15" s="36">
        <v>0.98601581764683921</v>
      </c>
      <c r="H15" s="36">
        <v>0.99476439517940785</v>
      </c>
      <c r="I15" s="36">
        <v>0.99567170985742492</v>
      </c>
      <c r="J15" s="36">
        <v>0.98601590728243049</v>
      </c>
      <c r="K15" s="36">
        <v>0.99476443397553427</v>
      </c>
      <c r="L15" s="36">
        <v>0.99567174201968478</v>
      </c>
      <c r="M15" s="36">
        <v>0.98601598108741451</v>
      </c>
      <c r="N15" s="36">
        <v>0.99476446785955985</v>
      </c>
      <c r="O15" s="36">
        <v>0.99567177012939079</v>
      </c>
      <c r="P15" s="36">
        <v>0.98601607063320873</v>
      </c>
      <c r="Q15" s="36">
        <v>0.99476451262826748</v>
      </c>
      <c r="R15" s="36">
        <v>0.99567180727001237</v>
      </c>
      <c r="S15" s="36">
        <v>0.98601613323762438</v>
      </c>
      <c r="T15" s="36">
        <v>0.99476454438817663</v>
      </c>
      <c r="U15" s="36">
        <v>0.99567183363859446</v>
      </c>
      <c r="V15" s="36">
        <v>0.98601615486746363</v>
      </c>
      <c r="W15" s="36">
        <v>0.9947645546042031</v>
      </c>
      <c r="X15" s="36">
        <v>0.99567184215812632</v>
      </c>
      <c r="Y15" s="36">
        <v>0.98601614790385539</v>
      </c>
      <c r="Z15" s="36">
        <v>0.99476455038170719</v>
      </c>
      <c r="AA15" s="36">
        <v>0.99567183871830045</v>
      </c>
      <c r="AB15" s="36">
        <v>0.98601616767138878</v>
      </c>
      <c r="AC15" s="36">
        <v>0.99476456026765614</v>
      </c>
      <c r="AD15" s="36">
        <v>0.99567184696756517</v>
      </c>
      <c r="AE15" s="36">
        <v>0.98601617072039449</v>
      </c>
      <c r="AF15" s="36">
        <v>0.9947645614242735</v>
      </c>
      <c r="AG15" s="36">
        <v>0.99567184798488229</v>
      </c>
      <c r="AH15" s="36">
        <v>0.98601617317748724</v>
      </c>
      <c r="AI15" s="36">
        <v>0.99476456227024523</v>
      </c>
      <c r="AJ15" s="36">
        <v>0.99567184874482806</v>
      </c>
      <c r="AK15" s="36">
        <v>0.98601617583793422</v>
      </c>
      <c r="AL15" s="36">
        <v>0.99476456322234952</v>
      </c>
      <c r="AM15" s="36">
        <v>0.99567184959270916</v>
      </c>
      <c r="AN15" s="36">
        <v>0.98601617849838608</v>
      </c>
      <c r="AO15" s="36">
        <v>0.99476456417445569</v>
      </c>
      <c r="AP15" s="36">
        <v>0.99567185044059314</v>
      </c>
      <c r="AQ15" s="36">
        <v>0.98601618115884004</v>
      </c>
      <c r="AR15" s="36">
        <v>0.99476456512656308</v>
      </c>
      <c r="AS15" s="36">
        <v>0.99567185128847924</v>
      </c>
      <c r="AT15" s="36">
        <v>0.98601618381929457</v>
      </c>
      <c r="AU15" s="36">
        <v>0.99476456607867081</v>
      </c>
      <c r="AV15" s="36">
        <v>0.99567185213636566</v>
      </c>
      <c r="AW15" s="36">
        <v>0.98601618647974965</v>
      </c>
      <c r="AX15" s="36">
        <v>0.99476456703077853</v>
      </c>
      <c r="AY15" s="36">
        <v>0.9956718529842532</v>
      </c>
      <c r="AZ15" s="36">
        <v>0.98601618914020439</v>
      </c>
      <c r="BA15" s="36">
        <v>0.99476456798288648</v>
      </c>
      <c r="BB15" s="36">
        <v>0.99567185383214052</v>
      </c>
      <c r="BC15" s="36">
        <v>0.98601619180065914</v>
      </c>
      <c r="BD15" s="36">
        <v>0.99476456893499421</v>
      </c>
      <c r="BE15" s="36">
        <v>0.99567185468002828</v>
      </c>
      <c r="BF15" s="36">
        <v>0.98601619446111333</v>
      </c>
      <c r="BG15" s="36">
        <v>0.99476456988710171</v>
      </c>
      <c r="BH15" s="36">
        <v>0.99567185552791593</v>
      </c>
      <c r="BI15" s="36">
        <v>0.98601619712156741</v>
      </c>
      <c r="BJ15" s="36">
        <v>0.99476457083920977</v>
      </c>
      <c r="BK15" s="36">
        <v>0.99567185637580391</v>
      </c>
      <c r="BL15" s="36">
        <v>0.98601619978202026</v>
      </c>
      <c r="BM15" s="36">
        <v>0.99476457179131716</v>
      </c>
      <c r="BN15" s="36">
        <v>0.99567185722369167</v>
      </c>
      <c r="BO15" s="36">
        <v>0.98601620244247301</v>
      </c>
      <c r="BP15" s="36">
        <v>0.99476457274342456</v>
      </c>
      <c r="BQ15" s="36">
        <v>0.99567185807157932</v>
      </c>
      <c r="BR15" s="36">
        <v>0.98601620510292465</v>
      </c>
      <c r="BS15" s="36">
        <v>0.9947645736955314</v>
      </c>
      <c r="BT15" s="36">
        <v>0.99567185891946686</v>
      </c>
      <c r="BU15" s="36">
        <v>0.98601620776337606</v>
      </c>
      <c r="BV15" s="36">
        <v>0.99476457464763834</v>
      </c>
      <c r="BW15" s="36">
        <v>0.99567185976735439</v>
      </c>
    </row>
    <row r="16" spans="1:75">
      <c r="A16" s="2" t="s">
        <v>13</v>
      </c>
      <c r="B16" s="33" t="s">
        <v>38</v>
      </c>
      <c r="C16" s="46" t="str">
        <f t="shared" si="0"/>
        <v>Personal Loan_61-90</v>
      </c>
      <c r="D16" s="36">
        <v>0.99886040510265339</v>
      </c>
      <c r="E16" s="36">
        <v>0.99985284165563748</v>
      </c>
      <c r="F16" s="36">
        <v>0.99987993340512482</v>
      </c>
      <c r="G16" s="36">
        <v>0.99886040659115038</v>
      </c>
      <c r="H16" s="36">
        <v>0.99985284171256306</v>
      </c>
      <c r="I16" s="36">
        <v>0.99987993345014869</v>
      </c>
      <c r="J16" s="36">
        <v>0.998860415838972</v>
      </c>
      <c r="K16" s="36">
        <v>0.99985284331151236</v>
      </c>
      <c r="L16" s="36">
        <v>0.99987993476217762</v>
      </c>
      <c r="M16" s="36">
        <v>0.99886042312329004</v>
      </c>
      <c r="N16" s="36">
        <v>0.99985284462266166</v>
      </c>
      <c r="O16" s="36">
        <v>0.99987993583900903</v>
      </c>
      <c r="P16" s="36">
        <v>0.99886043127529112</v>
      </c>
      <c r="Q16" s="36">
        <v>0.99985284610536651</v>
      </c>
      <c r="R16" s="36">
        <v>0.99987993705684519</v>
      </c>
      <c r="S16" s="36">
        <v>0.99886043687452442</v>
      </c>
      <c r="T16" s="36">
        <v>0.99985284710797118</v>
      </c>
      <c r="U16" s="36">
        <v>0.99987993788059892</v>
      </c>
      <c r="V16" s="36">
        <v>0.9988604389742336</v>
      </c>
      <c r="W16" s="36">
        <v>0.99985284747707348</v>
      </c>
      <c r="X16" s="36">
        <v>0.99987993818460819</v>
      </c>
      <c r="Y16" s="36">
        <v>0.99886043845038242</v>
      </c>
      <c r="Z16" s="36">
        <v>0.9998528473706394</v>
      </c>
      <c r="AA16" s="36">
        <v>0.99987993809844877</v>
      </c>
      <c r="AB16" s="36">
        <v>0.99886044024501364</v>
      </c>
      <c r="AC16" s="36">
        <v>0.99985284768664617</v>
      </c>
      <c r="AD16" s="36">
        <v>0.9998799383589283</v>
      </c>
      <c r="AE16" s="36">
        <v>0.99886044057687307</v>
      </c>
      <c r="AF16" s="36">
        <v>0.99985284773338434</v>
      </c>
      <c r="AG16" s="36">
        <v>0.99987993839842892</v>
      </c>
      <c r="AH16" s="36">
        <v>0.99886044085712267</v>
      </c>
      <c r="AI16" s="36">
        <v>0.99985284777067507</v>
      </c>
      <c r="AJ16" s="36">
        <v>0.99987993843017664</v>
      </c>
      <c r="AK16" s="36">
        <v>0.9988604411551828</v>
      </c>
      <c r="AL16" s="36">
        <v>0.99985284781124228</v>
      </c>
      <c r="AM16" s="36">
        <v>0.99987993846461387</v>
      </c>
      <c r="AN16" s="36">
        <v>0.99886044145324393</v>
      </c>
      <c r="AO16" s="36">
        <v>0.99985284785180983</v>
      </c>
      <c r="AP16" s="36">
        <v>0.9998799384990511</v>
      </c>
      <c r="AQ16" s="36">
        <v>0.99886044175130517</v>
      </c>
      <c r="AR16" s="36">
        <v>0.99985284789237727</v>
      </c>
      <c r="AS16" s="36">
        <v>0.99987993853348822</v>
      </c>
      <c r="AT16" s="36">
        <v>0.99886044204936675</v>
      </c>
      <c r="AU16" s="36">
        <v>0.99985284793294449</v>
      </c>
      <c r="AV16" s="36">
        <v>0.99987993856792534</v>
      </c>
      <c r="AW16" s="36">
        <v>0.99886044234742843</v>
      </c>
      <c r="AX16" s="36">
        <v>0.99985284797351237</v>
      </c>
      <c r="AY16" s="36">
        <v>0.99987993860236313</v>
      </c>
      <c r="AZ16" s="36">
        <v>0.99886044264549012</v>
      </c>
      <c r="BA16" s="36">
        <v>0.9998528480140797</v>
      </c>
      <c r="BB16" s="36">
        <v>0.99987993863680014</v>
      </c>
      <c r="BC16" s="36">
        <v>0.9988604429435517</v>
      </c>
      <c r="BD16" s="36">
        <v>0.99985284805464714</v>
      </c>
      <c r="BE16" s="36">
        <v>0.99987993867123781</v>
      </c>
      <c r="BF16" s="36">
        <v>0.99886044324161294</v>
      </c>
      <c r="BG16" s="36">
        <v>0.99985284809521446</v>
      </c>
      <c r="BH16" s="36">
        <v>0.9998799387056746</v>
      </c>
      <c r="BI16" s="36">
        <v>0.99886044353967485</v>
      </c>
      <c r="BJ16" s="36">
        <v>0.99985284813578224</v>
      </c>
      <c r="BK16" s="36">
        <v>0.99987993874011249</v>
      </c>
      <c r="BL16" s="36">
        <v>0.99886044383773631</v>
      </c>
      <c r="BM16" s="36">
        <v>0.99985284817635001</v>
      </c>
      <c r="BN16" s="36">
        <v>0.99987993877455006</v>
      </c>
      <c r="BO16" s="36">
        <v>0.99886044413579755</v>
      </c>
      <c r="BP16" s="36">
        <v>0.99985284821691711</v>
      </c>
      <c r="BQ16" s="36">
        <v>0.99987993880898707</v>
      </c>
      <c r="BR16" s="36">
        <v>0.99886044443385891</v>
      </c>
      <c r="BS16" s="36">
        <v>0.99985284825748466</v>
      </c>
      <c r="BT16" s="36">
        <v>0.99987993884342452</v>
      </c>
      <c r="BU16" s="36">
        <v>0.99886044473192004</v>
      </c>
      <c r="BV16" s="36">
        <v>0.99985284829805199</v>
      </c>
      <c r="BW16" s="36">
        <v>0.99987993887786164</v>
      </c>
    </row>
    <row r="17" spans="1:75">
      <c r="A17" s="2" t="s">
        <v>41</v>
      </c>
      <c r="B17" s="33" t="s">
        <v>35</v>
      </c>
      <c r="C17" s="46" t="str">
        <f t="shared" si="0"/>
        <v>Personal Commercial Loan_0</v>
      </c>
      <c r="D17" s="36">
        <v>6.5141736068998396E-2</v>
      </c>
      <c r="E17" s="36">
        <v>0.20401841301897805</v>
      </c>
      <c r="F17" s="36">
        <v>0.32638303010617209</v>
      </c>
      <c r="G17" s="36">
        <v>6.6593176409124322E-2</v>
      </c>
      <c r="H17" s="36">
        <v>0.20598937127110178</v>
      </c>
      <c r="I17" s="36">
        <v>0.32821682012319314</v>
      </c>
      <c r="J17" s="36">
        <v>7.0077695002352461E-2</v>
      </c>
      <c r="K17" s="36">
        <v>0.2095880427962262</v>
      </c>
      <c r="L17" s="36">
        <v>0.33142283365125536</v>
      </c>
      <c r="M17" s="36">
        <v>7.2958126259396364E-2</v>
      </c>
      <c r="N17" s="36">
        <v>0.21252300480792655</v>
      </c>
      <c r="O17" s="36">
        <v>0.33406239361216561</v>
      </c>
      <c r="P17" s="36">
        <v>7.5857784404507481E-2</v>
      </c>
      <c r="Q17" s="36">
        <v>0.21538690846422073</v>
      </c>
      <c r="R17" s="36">
        <v>0.3366365786231495</v>
      </c>
      <c r="S17" s="36">
        <v>7.7817816276654628E-2</v>
      </c>
      <c r="T17" s="36">
        <v>0.2173668596201527</v>
      </c>
      <c r="U17" s="36">
        <v>0.33845944213830509</v>
      </c>
      <c r="V17" s="36">
        <v>7.8568016028376708E-2</v>
      </c>
      <c r="W17" s="36">
        <v>0.21825396712118214</v>
      </c>
      <c r="X17" s="36">
        <v>0.33935485636015322</v>
      </c>
      <c r="Y17" s="36">
        <v>7.8489855650727247E-2</v>
      </c>
      <c r="Z17" s="36">
        <v>0.21840158939797791</v>
      </c>
      <c r="AA17" s="36">
        <v>0.33962159636245182</v>
      </c>
      <c r="AB17" s="36">
        <v>7.9149162335568415E-2</v>
      </c>
      <c r="AC17" s="36">
        <v>0.21918796734760629</v>
      </c>
      <c r="AD17" s="36">
        <v>0.34042441188562905</v>
      </c>
      <c r="AE17" s="36">
        <v>7.9305067907160673E-2</v>
      </c>
      <c r="AF17" s="36">
        <v>0.21952499128596897</v>
      </c>
      <c r="AG17" s="36">
        <v>0.34084432788614261</v>
      </c>
      <c r="AH17" s="36">
        <v>7.9451547539888576E-2</v>
      </c>
      <c r="AI17" s="36">
        <v>0.21985070061837908</v>
      </c>
      <c r="AJ17" s="36">
        <v>0.3412523214140476</v>
      </c>
      <c r="AK17" s="36">
        <v>7.9602198334150082E-2</v>
      </c>
      <c r="AL17" s="36">
        <v>0.22018674881813596</v>
      </c>
      <c r="AM17" s="36">
        <v>0.34167607782858689</v>
      </c>
      <c r="AN17" s="36">
        <v>7.975367703221807E-2</v>
      </c>
      <c r="AO17" s="36">
        <v>0.22052431694338048</v>
      </c>
      <c r="AP17" s="36">
        <v>0.34210199018336035</v>
      </c>
      <c r="AQ17" s="36">
        <v>7.9905982193386196E-2</v>
      </c>
      <c r="AR17" s="36">
        <v>0.22086299657829517</v>
      </c>
      <c r="AS17" s="36">
        <v>0.34252914657762973</v>
      </c>
      <c r="AT17" s="36">
        <v>8.0059075027242382E-2</v>
      </c>
      <c r="AU17" s="36">
        <v>0.22120258350596517</v>
      </c>
      <c r="AV17" s="36">
        <v>0.34295709575950795</v>
      </c>
      <c r="AW17" s="36">
        <v>8.0212911488855135E-2</v>
      </c>
      <c r="AX17" s="36">
        <v>0.22154295389052509</v>
      </c>
      <c r="AY17" s="36">
        <v>0.34338556893381927</v>
      </c>
      <c r="AZ17" s="36">
        <v>8.0367449684046563E-2</v>
      </c>
      <c r="BA17" s="36">
        <v>0.22188317073101727</v>
      </c>
      <c r="BB17" s="36">
        <v>0.34381438878456538</v>
      </c>
      <c r="BC17" s="36">
        <v>8.0520509381523594E-2</v>
      </c>
      <c r="BD17" s="36">
        <v>0.2222224554491718</v>
      </c>
      <c r="BE17" s="36">
        <v>0.34424343054553391</v>
      </c>
      <c r="BF17" s="36">
        <v>8.0672242719171255E-2</v>
      </c>
      <c r="BG17" s="36">
        <v>0.22256057886157221</v>
      </c>
      <c r="BH17" s="36">
        <v>0.34467260249940124</v>
      </c>
      <c r="BI17" s="36">
        <v>8.0823595849142976E-2</v>
      </c>
      <c r="BJ17" s="36">
        <v>0.22289762546330585</v>
      </c>
      <c r="BK17" s="36">
        <v>0.34510183509412601</v>
      </c>
      <c r="BL17" s="36">
        <v>8.0975025338505965E-2</v>
      </c>
      <c r="BM17" s="36">
        <v>0.22323378582880507</v>
      </c>
      <c r="BN17" s="36">
        <v>0.34553107436508912</v>
      </c>
      <c r="BO17" s="36">
        <v>8.1126751415828424E-2</v>
      </c>
      <c r="BP17" s="36">
        <v>0.22356925125840835</v>
      </c>
      <c r="BQ17" s="36">
        <v>0.3459602777114984</v>
      </c>
      <c r="BR17" s="36">
        <v>8.127887765193588E-2</v>
      </c>
      <c r="BS17" s="36">
        <v>0.22390417602297219</v>
      </c>
      <c r="BT17" s="36">
        <v>0.34638941105504645</v>
      </c>
      <c r="BU17" s="36">
        <v>8.1431448992541247E-2</v>
      </c>
      <c r="BV17" s="36">
        <v>0.22423867207006939</v>
      </c>
      <c r="BW17" s="36">
        <v>0.34681844685725455</v>
      </c>
    </row>
    <row r="18" spans="1:75">
      <c r="A18" s="2" t="s">
        <v>41</v>
      </c>
      <c r="B18" s="33" t="s">
        <v>36</v>
      </c>
      <c r="C18" s="46" t="str">
        <f t="shared" si="0"/>
        <v>Personal Commercial Loan_1-30</v>
      </c>
      <c r="D18" s="36">
        <v>0.74434020149981484</v>
      </c>
      <c r="E18" s="36">
        <v>0.80059245046222249</v>
      </c>
      <c r="F18" s="36">
        <v>0.83130406158924619</v>
      </c>
      <c r="G18" s="36">
        <v>0.7323455786622477</v>
      </c>
      <c r="H18" s="36">
        <v>0.78969712924241464</v>
      </c>
      <c r="I18" s="36">
        <v>0.82212440268894904</v>
      </c>
      <c r="J18" s="36">
        <v>0.7444527092712856</v>
      </c>
      <c r="K18" s="36">
        <v>0.79950761858635255</v>
      </c>
      <c r="L18" s="36">
        <v>0.83046286359706023</v>
      </c>
      <c r="M18" s="36">
        <v>0.75198638813827257</v>
      </c>
      <c r="N18" s="36">
        <v>0.80552057024720403</v>
      </c>
      <c r="O18" s="36">
        <v>0.83558502731343698</v>
      </c>
      <c r="P18" s="36">
        <v>0.7666006341515903</v>
      </c>
      <c r="Q18" s="36">
        <v>0.81773434665920441</v>
      </c>
      <c r="R18" s="36">
        <v>0.84594625036252058</v>
      </c>
      <c r="S18" s="36">
        <v>0.77883410717275348</v>
      </c>
      <c r="T18" s="36">
        <v>0.8280765813649128</v>
      </c>
      <c r="U18" s="36">
        <v>0.85471919743136859</v>
      </c>
      <c r="V18" s="36">
        <v>0.78380288557711797</v>
      </c>
      <c r="W18" s="36">
        <v>0.8323311961688894</v>
      </c>
      <c r="X18" s="36">
        <v>0.85834055547016208</v>
      </c>
      <c r="Y18" s="36">
        <v>0.78026534303577477</v>
      </c>
      <c r="Z18" s="36">
        <v>0.82934769718890267</v>
      </c>
      <c r="AA18" s="36">
        <v>0.85583891732802841</v>
      </c>
      <c r="AB18" s="36">
        <v>0.78420990251184641</v>
      </c>
      <c r="AC18" s="36">
        <v>0.83273043078733555</v>
      </c>
      <c r="AD18" s="36">
        <v>0.85870559860657281</v>
      </c>
      <c r="AE18" s="36">
        <v>0.78443697763148423</v>
      </c>
      <c r="AF18" s="36">
        <v>0.83295788551374927</v>
      </c>
      <c r="AG18" s="36">
        <v>0.85888537849426327</v>
      </c>
      <c r="AH18" s="36">
        <v>0.78447732091160416</v>
      </c>
      <c r="AI18" s="36">
        <v>0.83298295069413353</v>
      </c>
      <c r="AJ18" s="36">
        <v>0.85884957412932206</v>
      </c>
      <c r="AK18" s="36">
        <v>0.78458699176172952</v>
      </c>
      <c r="AL18" s="36">
        <v>0.83310123185462537</v>
      </c>
      <c r="AM18" s="36">
        <v>0.85893743303517123</v>
      </c>
      <c r="AN18" s="36">
        <v>0.78470235063166405</v>
      </c>
      <c r="AO18" s="36">
        <v>0.83322530839632658</v>
      </c>
      <c r="AP18" s="36">
        <v>0.85903584861220061</v>
      </c>
      <c r="AQ18" s="36">
        <v>0.78482165841039997</v>
      </c>
      <c r="AR18" s="36">
        <v>0.83335242380559094</v>
      </c>
      <c r="AS18" s="36">
        <v>0.85913994291178009</v>
      </c>
      <c r="AT18" s="36">
        <v>0.78494398249192843</v>
      </c>
      <c r="AU18" s="36">
        <v>0.83348139700909529</v>
      </c>
      <c r="AV18" s="36">
        <v>0.85924759214500468</v>
      </c>
      <c r="AW18" s="36">
        <v>0.78506872597951527</v>
      </c>
      <c r="AX18" s="36">
        <v>0.83361159645131788</v>
      </c>
      <c r="AY18" s="36">
        <v>0.85935764740526854</v>
      </c>
      <c r="AZ18" s="36">
        <v>0.78519546961018871</v>
      </c>
      <c r="BA18" s="36">
        <v>0.83374248236756088</v>
      </c>
      <c r="BB18" s="36">
        <v>0.8594694079143288</v>
      </c>
      <c r="BC18" s="36">
        <v>0.78532157330476027</v>
      </c>
      <c r="BD18" s="36">
        <v>0.83387367718007188</v>
      </c>
      <c r="BE18" s="36">
        <v>0.85958241167634974</v>
      </c>
      <c r="BF18" s="36">
        <v>0.78544646242538319</v>
      </c>
      <c r="BG18" s="36">
        <v>0.83400498107713161</v>
      </c>
      <c r="BH18" s="36">
        <v>0.85969633687245972</v>
      </c>
      <c r="BI18" s="36">
        <v>0.78557062130243183</v>
      </c>
      <c r="BJ18" s="36">
        <v>0.83413629705171377</v>
      </c>
      <c r="BK18" s="36">
        <v>0.85981094982705519</v>
      </c>
      <c r="BL18" s="36">
        <v>0.78569435427063861</v>
      </c>
      <c r="BM18" s="36">
        <v>0.83426757571996391</v>
      </c>
      <c r="BN18" s="36">
        <v>0.85992607518383313</v>
      </c>
      <c r="BO18" s="36">
        <v>0.78581786863523606</v>
      </c>
      <c r="BP18" s="36">
        <v>0.8343987864817406</v>
      </c>
      <c r="BQ18" s="36">
        <v>0.86004157769260114</v>
      </c>
      <c r="BR18" s="36">
        <v>0.78594131962504521</v>
      </c>
      <c r="BS18" s="36">
        <v>0.8345299049231516</v>
      </c>
      <c r="BT18" s="36">
        <v>0.86015735052689068</v>
      </c>
      <c r="BU18" s="36">
        <v>0.78606483615667577</v>
      </c>
      <c r="BV18" s="36">
        <v>0.83466090824738393</v>
      </c>
      <c r="BW18" s="36">
        <v>0.86027330754150577</v>
      </c>
    </row>
    <row r="19" spans="1:75">
      <c r="A19" s="2" t="s">
        <v>41</v>
      </c>
      <c r="B19" s="33" t="s">
        <v>37</v>
      </c>
      <c r="C19" s="46" t="str">
        <f t="shared" si="0"/>
        <v>Personal Commercial Loan_31-60</v>
      </c>
      <c r="D19" s="36">
        <v>0.97089653855409574</v>
      </c>
      <c r="E19" s="36">
        <v>0.98389492991925354</v>
      </c>
      <c r="F19" s="36">
        <v>0.98639661075529694</v>
      </c>
      <c r="G19" s="36">
        <v>0.97035954309078143</v>
      </c>
      <c r="H19" s="36">
        <v>0.98328827966449206</v>
      </c>
      <c r="I19" s="36">
        <v>0.98588604622430331</v>
      </c>
      <c r="J19" s="36">
        <v>0.972960553309687</v>
      </c>
      <c r="K19" s="36">
        <v>0.98488400845915214</v>
      </c>
      <c r="L19" s="36">
        <v>0.98723703651447836</v>
      </c>
      <c r="M19" s="36">
        <v>0.97496977763661086</v>
      </c>
      <c r="N19" s="36">
        <v>0.98615217139473699</v>
      </c>
      <c r="O19" s="36">
        <v>0.98831071429986017</v>
      </c>
      <c r="P19" s="36">
        <v>0.97739235346245035</v>
      </c>
      <c r="Q19" s="36">
        <v>0.98774768445051353</v>
      </c>
      <c r="R19" s="36">
        <v>0.98966029042536019</v>
      </c>
      <c r="S19" s="36">
        <v>0.97897865370627768</v>
      </c>
      <c r="T19" s="36">
        <v>0.98879506630319813</v>
      </c>
      <c r="U19" s="36">
        <v>0.99054597861631799</v>
      </c>
      <c r="V19" s="36">
        <v>0.97946610692344416</v>
      </c>
      <c r="W19" s="36">
        <v>0.98911353237290689</v>
      </c>
      <c r="X19" s="36">
        <v>0.9908151039522245</v>
      </c>
      <c r="Y19" s="36">
        <v>0.97921423049353273</v>
      </c>
      <c r="Z19" s="36">
        <v>0.98895882124116841</v>
      </c>
      <c r="AA19" s="36">
        <v>0.99068343047489826</v>
      </c>
      <c r="AB19" s="36">
        <v>0.97964119910287017</v>
      </c>
      <c r="AC19" s="36">
        <v>0.98925022917030714</v>
      </c>
      <c r="AD19" s="36">
        <v>0.99092660674761579</v>
      </c>
      <c r="AE19" s="36">
        <v>0.97963489980061347</v>
      </c>
      <c r="AF19" s="36">
        <v>0.98925796559782664</v>
      </c>
      <c r="AG19" s="36">
        <v>0.99092776533124349</v>
      </c>
      <c r="AH19" s="36">
        <v>0.97959245607841339</v>
      </c>
      <c r="AI19" s="36">
        <v>0.98924036270752691</v>
      </c>
      <c r="AJ19" s="36">
        <v>0.9909052882036602</v>
      </c>
      <c r="AK19" s="36">
        <v>0.97956642182777209</v>
      </c>
      <c r="AL19" s="36">
        <v>0.98923507252211273</v>
      </c>
      <c r="AM19" s="36">
        <v>0.99089737777455256</v>
      </c>
      <c r="AN19" s="36">
        <v>0.97954004268995498</v>
      </c>
      <c r="AO19" s="36">
        <v>0.98922949299602836</v>
      </c>
      <c r="AP19" s="36">
        <v>0.99088992966351652</v>
      </c>
      <c r="AQ19" s="36">
        <v>0.9795175227258639</v>
      </c>
      <c r="AR19" s="36">
        <v>0.98922529923887526</v>
      </c>
      <c r="AS19" s="36">
        <v>0.99088397210371615</v>
      </c>
      <c r="AT19" s="36">
        <v>0.97949776368492669</v>
      </c>
      <c r="AU19" s="36">
        <v>0.98922201660882103</v>
      </c>
      <c r="AV19" s="36">
        <v>0.99087899625714326</v>
      </c>
      <c r="AW19" s="36">
        <v>0.97948012172023868</v>
      </c>
      <c r="AX19" s="36">
        <v>0.98921938332447479</v>
      </c>
      <c r="AY19" s="36">
        <v>0.99087471999470689</v>
      </c>
      <c r="AZ19" s="36">
        <v>0.97946417453115853</v>
      </c>
      <c r="BA19" s="36">
        <v>0.98921722806286194</v>
      </c>
      <c r="BB19" s="36">
        <v>0.9908709672985736</v>
      </c>
      <c r="BC19" s="36">
        <v>0.97944879698018661</v>
      </c>
      <c r="BD19" s="36">
        <v>0.9892154346469334</v>
      </c>
      <c r="BE19" s="36">
        <v>0.99086761962565428</v>
      </c>
      <c r="BF19" s="36">
        <v>0.97943359542294817</v>
      </c>
      <c r="BG19" s="36">
        <v>0.9892139239997787</v>
      </c>
      <c r="BH19" s="36">
        <v>0.99086459267718674</v>
      </c>
      <c r="BI19" s="36">
        <v>0.97941859120267361</v>
      </c>
      <c r="BJ19" s="36">
        <v>0.98921263999147302</v>
      </c>
      <c r="BK19" s="36">
        <v>0.99086182396845757</v>
      </c>
      <c r="BL19" s="36">
        <v>0.97940378808985185</v>
      </c>
      <c r="BM19" s="36">
        <v>0.9892115406362747</v>
      </c>
      <c r="BN19" s="36">
        <v>0.99085926559316151</v>
      </c>
      <c r="BO19" s="36">
        <v>0.97938918053307467</v>
      </c>
      <c r="BP19" s="36">
        <v>0.98921059292457048</v>
      </c>
      <c r="BQ19" s="36">
        <v>0.99085687971161729</v>
      </c>
      <c r="BR19" s="36">
        <v>0.97937475871834634</v>
      </c>
      <c r="BS19" s="36">
        <v>0.9892097697270068</v>
      </c>
      <c r="BT19" s="36">
        <v>0.99085463555451181</v>
      </c>
      <c r="BU19" s="36">
        <v>0.97936051222195586</v>
      </c>
      <c r="BV19" s="36">
        <v>0.98920904779616969</v>
      </c>
      <c r="BW19" s="36">
        <v>0.99085250730426777</v>
      </c>
    </row>
    <row r="20" spans="1:75">
      <c r="A20" s="2" t="s">
        <v>41</v>
      </c>
      <c r="B20" s="33" t="s">
        <v>38</v>
      </c>
      <c r="C20" s="46" t="str">
        <f t="shared" si="0"/>
        <v>Personal Commercial Loan_61-90</v>
      </c>
      <c r="D20" s="36">
        <v>0.99797806753455931</v>
      </c>
      <c r="E20" s="36">
        <v>0.99946851631343991</v>
      </c>
      <c r="F20" s="36">
        <v>0.99955344946965619</v>
      </c>
      <c r="G20" s="36">
        <v>0.99799931036350231</v>
      </c>
      <c r="H20" s="36">
        <v>0.99946574262092658</v>
      </c>
      <c r="I20" s="36">
        <v>0.9995511370617135</v>
      </c>
      <c r="J20" s="36">
        <v>0.99823409152906029</v>
      </c>
      <c r="K20" s="36">
        <v>0.99954317574163332</v>
      </c>
      <c r="L20" s="36">
        <v>0.99961637846545404</v>
      </c>
      <c r="M20" s="36">
        <v>0.99840141495462698</v>
      </c>
      <c r="N20" s="36">
        <v>0.99959910115241835</v>
      </c>
      <c r="O20" s="36">
        <v>0.99966348950577288</v>
      </c>
      <c r="P20" s="36">
        <v>0.99857334363418837</v>
      </c>
      <c r="Q20" s="36">
        <v>0.99965614498643962</v>
      </c>
      <c r="R20" s="36">
        <v>0.99971150216349625</v>
      </c>
      <c r="S20" s="36">
        <v>0.99867896898301745</v>
      </c>
      <c r="T20" s="36">
        <v>0.99969030473832865</v>
      </c>
      <c r="U20" s="36">
        <v>0.99974021848289896</v>
      </c>
      <c r="V20" s="36">
        <v>0.99871209726175481</v>
      </c>
      <c r="W20" s="36">
        <v>0.99970146607201194</v>
      </c>
      <c r="X20" s="36">
        <v>0.9997495510177673</v>
      </c>
      <c r="Y20" s="36">
        <v>0.9986940307613994</v>
      </c>
      <c r="Z20" s="36">
        <v>0.99969684268283765</v>
      </c>
      <c r="AA20" s="36">
        <v>0.9997455559867231</v>
      </c>
      <c r="AB20" s="36">
        <v>0.99871829589214522</v>
      </c>
      <c r="AC20" s="36">
        <v>0.9997054313280187</v>
      </c>
      <c r="AD20" s="36">
        <v>0.999752621904064</v>
      </c>
      <c r="AE20" s="36">
        <v>0.99871269907259319</v>
      </c>
      <c r="AF20" s="36">
        <v>0.99970473761944467</v>
      </c>
      <c r="AG20" s="36">
        <v>0.99975182651974581</v>
      </c>
      <c r="AH20" s="36">
        <v>0.99870321773138127</v>
      </c>
      <c r="AI20" s="36">
        <v>0.99970279711897669</v>
      </c>
      <c r="AJ20" s="36">
        <v>0.9997499335655271</v>
      </c>
      <c r="AK20" s="36">
        <v>0.99869728695443327</v>
      </c>
      <c r="AL20" s="36">
        <v>0.99970174066536377</v>
      </c>
      <c r="AM20" s="36">
        <v>0.99974890112482551</v>
      </c>
      <c r="AN20" s="36">
        <v>0.99869205326259314</v>
      </c>
      <c r="AO20" s="36">
        <v>0.99970079599605277</v>
      </c>
      <c r="AP20" s="36">
        <v>0.99974798053027347</v>
      </c>
      <c r="AQ20" s="36">
        <v>0.99868725748626952</v>
      </c>
      <c r="AR20" s="36">
        <v>0.99969991304805461</v>
      </c>
      <c r="AS20" s="36">
        <v>0.99974712234155283</v>
      </c>
      <c r="AT20" s="36">
        <v>0.99868277390473925</v>
      </c>
      <c r="AU20" s="36">
        <v>0.99969906939664521</v>
      </c>
      <c r="AV20" s="36">
        <v>0.99974630422385147</v>
      </c>
      <c r="AW20" s="36">
        <v>0.99867852809450763</v>
      </c>
      <c r="AX20" s="36">
        <v>0.99969825260706291</v>
      </c>
      <c r="AY20" s="36">
        <v>0.99974551372713794</v>
      </c>
      <c r="AZ20" s="36">
        <v>0.9986744709568609</v>
      </c>
      <c r="BA20" s="36">
        <v>0.99969745472997329</v>
      </c>
      <c r="BB20" s="36">
        <v>0.99974474305682248</v>
      </c>
      <c r="BC20" s="36">
        <v>0.99867046417211569</v>
      </c>
      <c r="BD20" s="36">
        <v>0.99969667038907439</v>
      </c>
      <c r="BE20" s="36">
        <v>0.9997439869488044</v>
      </c>
      <c r="BF20" s="36">
        <v>0.99866645540582</v>
      </c>
      <c r="BG20" s="36">
        <v>0.99969589582964347</v>
      </c>
      <c r="BH20" s="36">
        <v>0.99974324164691919</v>
      </c>
      <c r="BI20" s="36">
        <v>0.99866244258715908</v>
      </c>
      <c r="BJ20" s="36">
        <v>0.99969512830203278</v>
      </c>
      <c r="BK20" s="36">
        <v>0.99974250434950984</v>
      </c>
      <c r="BL20" s="36">
        <v>0.99865842162833285</v>
      </c>
      <c r="BM20" s="36">
        <v>0.99969436568202819</v>
      </c>
      <c r="BN20" s="36">
        <v>0.9997417728788438</v>
      </c>
      <c r="BO20" s="36">
        <v>0.9986543867354003</v>
      </c>
      <c r="BP20" s="36">
        <v>0.99969360622496128</v>
      </c>
      <c r="BQ20" s="36">
        <v>0.99974104546058951</v>
      </c>
      <c r="BR20" s="36">
        <v>0.99865033040366646</v>
      </c>
      <c r="BS20" s="36">
        <v>0.99969284837786465</v>
      </c>
      <c r="BT20" s="36">
        <v>0.99974032055056239</v>
      </c>
      <c r="BU20" s="36">
        <v>0.99864624312912875</v>
      </c>
      <c r="BV20" s="36">
        <v>0.99969209058848496</v>
      </c>
      <c r="BW20" s="36">
        <v>0.99973959666039103</v>
      </c>
    </row>
    <row r="21" spans="1:75">
      <c r="A21" s="35" t="s">
        <v>52</v>
      </c>
      <c r="B21" s="33" t="s">
        <v>35</v>
      </c>
      <c r="C21" s="46" t="str">
        <f t="shared" si="0"/>
        <v>Education Loan_0</v>
      </c>
      <c r="D21" s="36">
        <v>2.3435213597177713E-2</v>
      </c>
      <c r="E21" s="36">
        <v>7.0542992755032369E-2</v>
      </c>
      <c r="F21" s="36">
        <v>0.11592676726919945</v>
      </c>
      <c r="G21" s="36">
        <v>2.344442821664753E-2</v>
      </c>
      <c r="H21" s="36">
        <v>7.0558489449746242E-2</v>
      </c>
      <c r="I21" s="36">
        <v>0.11594299558048975</v>
      </c>
      <c r="J21" s="36">
        <v>2.347531884266299E-2</v>
      </c>
      <c r="K21" s="36">
        <v>7.0594271400473946E-2</v>
      </c>
      <c r="L21" s="36">
        <v>0.11597851063652302</v>
      </c>
      <c r="M21" s="36">
        <v>2.349973159533332E-2</v>
      </c>
      <c r="N21" s="36">
        <v>7.0622254156391256E-2</v>
      </c>
      <c r="O21" s="36">
        <v>0.11600658910291239</v>
      </c>
      <c r="P21" s="36">
        <v>2.3525267850720916E-2</v>
      </c>
      <c r="Q21" s="36">
        <v>7.0650482913483831E-2</v>
      </c>
      <c r="R21" s="36">
        <v>0.11603489235641676</v>
      </c>
      <c r="S21" s="36">
        <v>2.3542235447687142E-2</v>
      </c>
      <c r="T21" s="36">
        <v>7.0669488002708808E-2</v>
      </c>
      <c r="U21" s="36">
        <v>0.11605441134933092</v>
      </c>
      <c r="V21" s="36">
        <v>2.3548496783615001E-2</v>
      </c>
      <c r="W21" s="36">
        <v>7.06774209517399E-2</v>
      </c>
      <c r="X21" s="36">
        <v>0.1160633900028962</v>
      </c>
      <c r="Y21" s="36">
        <v>2.3547409459678807E-2</v>
      </c>
      <c r="Z21" s="36">
        <v>7.0677881289823566E-2</v>
      </c>
      <c r="AA21" s="36">
        <v>0.11606525614758899</v>
      </c>
      <c r="AB21" s="36">
        <v>2.3552736489372384E-2</v>
      </c>
      <c r="AC21" s="36">
        <v>7.068476282260254E-2</v>
      </c>
      <c r="AD21" s="36">
        <v>0.11607323280846391</v>
      </c>
      <c r="AE21" s="36">
        <v>2.3553771412710704E-2</v>
      </c>
      <c r="AF21" s="36">
        <v>7.0687272808307403E-2</v>
      </c>
      <c r="AG21" s="36">
        <v>0.11607704851532627</v>
      </c>
      <c r="AH21" s="36">
        <v>2.3554661250373459E-2</v>
      </c>
      <c r="AI21" s="36">
        <v>7.0689636044555706E-2</v>
      </c>
      <c r="AJ21" s="36">
        <v>0.11608072446921358</v>
      </c>
      <c r="AK21" s="36">
        <v>2.3555602309253607E-2</v>
      </c>
      <c r="AL21" s="36">
        <v>7.0692052409465328E-2</v>
      </c>
      <c r="AM21" s="36">
        <v>0.11608445166693328</v>
      </c>
      <c r="AN21" s="36">
        <v>2.3556543330336788E-2</v>
      </c>
      <c r="AO21" s="36">
        <v>7.0694468932000792E-2</v>
      </c>
      <c r="AP21" s="36">
        <v>0.11608817920056813</v>
      </c>
      <c r="AQ21" s="36">
        <v>2.3557484355533322E-2</v>
      </c>
      <c r="AR21" s="36">
        <v>7.0696885594879355E-2</v>
      </c>
      <c r="AS21" s="36">
        <v>0.11609190700619407</v>
      </c>
      <c r="AT21" s="36">
        <v>2.3558425403446055E-2</v>
      </c>
      <c r="AU21" s="36">
        <v>7.069930238968776E-2</v>
      </c>
      <c r="AV21" s="36">
        <v>0.11609563505153522</v>
      </c>
      <c r="AW21" s="36">
        <v>2.3559366484163236E-2</v>
      </c>
      <c r="AX21" s="36">
        <v>7.0701719311614786E-2</v>
      </c>
      <c r="AY21" s="36">
        <v>0.11609936331723145</v>
      </c>
      <c r="AZ21" s="36">
        <v>2.3560307603797626E-2</v>
      </c>
      <c r="BA21" s="36">
        <v>7.0704136357649883E-2</v>
      </c>
      <c r="BB21" s="36">
        <v>0.11610309179052658</v>
      </c>
      <c r="BC21" s="36">
        <v>2.3561248766332824E-2</v>
      </c>
      <c r="BD21" s="36">
        <v>7.0706553525795482E-2</v>
      </c>
      <c r="BE21" s="36">
        <v>0.11610682046249227</v>
      </c>
      <c r="BF21" s="36">
        <v>2.3562189974504769E-2</v>
      </c>
      <c r="BG21" s="36">
        <v>7.0708970814670605E-2</v>
      </c>
      <c r="BH21" s="36">
        <v>0.11611054932660834</v>
      </c>
      <c r="BI21" s="36">
        <v>2.3563131230269565E-2</v>
      </c>
      <c r="BJ21" s="36">
        <v>7.0711388223291261E-2</v>
      </c>
      <c r="BK21" s="36">
        <v>0.11611427837795989</v>
      </c>
      <c r="BL21" s="36">
        <v>2.3564072535071413E-2</v>
      </c>
      <c r="BM21" s="36">
        <v>7.0713805750940426E-2</v>
      </c>
      <c r="BN21" s="36">
        <v>0.11611800761275004</v>
      </c>
      <c r="BO21" s="36">
        <v>2.3565013890005326E-2</v>
      </c>
      <c r="BP21" s="36">
        <v>7.0716223397086872E-2</v>
      </c>
      <c r="BQ21" s="36">
        <v>0.1161217370279872</v>
      </c>
      <c r="BR21" s="36">
        <v>2.356595529592042E-2</v>
      </c>
      <c r="BS21" s="36">
        <v>7.0718641161332418E-2</v>
      </c>
      <c r="BT21" s="36">
        <v>0.11612546662127654</v>
      </c>
      <c r="BU21" s="36">
        <v>2.3566896753488109E-2</v>
      </c>
      <c r="BV21" s="36">
        <v>7.072105904337625E-2</v>
      </c>
      <c r="BW21" s="36">
        <v>0.11612919639067522</v>
      </c>
    </row>
    <row r="22" spans="1:75">
      <c r="A22" s="35" t="s">
        <v>52</v>
      </c>
      <c r="B22" s="33" t="s">
        <v>36</v>
      </c>
      <c r="C22" s="46" t="str">
        <f t="shared" si="0"/>
        <v>Education Loan_1-30</v>
      </c>
      <c r="D22" s="36">
        <v>0.8537729433170842</v>
      </c>
      <c r="E22" s="36">
        <v>0.89783166377372314</v>
      </c>
      <c r="F22" s="36">
        <v>0.90317902398245642</v>
      </c>
      <c r="G22" s="36">
        <v>0.8536597187346413</v>
      </c>
      <c r="H22" s="36">
        <v>0.89768753637778076</v>
      </c>
      <c r="I22" s="36">
        <v>0.90304168964773934</v>
      </c>
      <c r="J22" s="36">
        <v>0.85385087956165939</v>
      </c>
      <c r="K22" s="36">
        <v>0.89782756816512399</v>
      </c>
      <c r="L22" s="36">
        <v>0.90317458728965905</v>
      </c>
      <c r="M22" s="36">
        <v>0.85398279504054075</v>
      </c>
      <c r="N22" s="36">
        <v>0.89791951553957061</v>
      </c>
      <c r="O22" s="36">
        <v>0.90326183551208938</v>
      </c>
      <c r="P22" s="36">
        <v>0.85419740795181176</v>
      </c>
      <c r="Q22" s="36">
        <v>0.89809805773740647</v>
      </c>
      <c r="R22" s="36">
        <v>0.90343152937147497</v>
      </c>
      <c r="S22" s="36">
        <v>0.85437177527001418</v>
      </c>
      <c r="T22" s="36">
        <v>0.89825026284670106</v>
      </c>
      <c r="U22" s="36">
        <v>0.90357629200005396</v>
      </c>
      <c r="V22" s="36">
        <v>0.85444306522389768</v>
      </c>
      <c r="W22" s="36">
        <v>0.898313234436804</v>
      </c>
      <c r="X22" s="36">
        <v>0.90363626772299321</v>
      </c>
      <c r="Y22" s="36">
        <v>0.85440105724857773</v>
      </c>
      <c r="Z22" s="36">
        <v>0.89827048408550147</v>
      </c>
      <c r="AA22" s="36">
        <v>0.90359570626860397</v>
      </c>
      <c r="AB22" s="36">
        <v>0.85445914492673425</v>
      </c>
      <c r="AC22" s="36">
        <v>0.89832161138429256</v>
      </c>
      <c r="AD22" s="36">
        <v>0.90364442153062852</v>
      </c>
      <c r="AE22" s="36">
        <v>0.85446555638623345</v>
      </c>
      <c r="AF22" s="36">
        <v>0.89832605971740198</v>
      </c>
      <c r="AG22" s="36">
        <v>0.90364876042499909</v>
      </c>
      <c r="AH22" s="36">
        <v>0.8544699077780018</v>
      </c>
      <c r="AI22" s="36">
        <v>0.8983285976417954</v>
      </c>
      <c r="AJ22" s="36">
        <v>0.90365127747976137</v>
      </c>
      <c r="AK22" s="36">
        <v>0.8544749041054438</v>
      </c>
      <c r="AL22" s="36">
        <v>0.89833172092722935</v>
      </c>
      <c r="AM22" s="36">
        <v>0.90365435636766844</v>
      </c>
      <c r="AN22" s="36">
        <v>0.85447990123351059</v>
      </c>
      <c r="AO22" s="36">
        <v>0.89833484499834571</v>
      </c>
      <c r="AP22" s="36">
        <v>0.90365743669327991</v>
      </c>
      <c r="AQ22" s="36">
        <v>0.85448489866091459</v>
      </c>
      <c r="AR22" s="36">
        <v>0.89833796939879851</v>
      </c>
      <c r="AS22" s="36">
        <v>0.9036605177182826</v>
      </c>
      <c r="AT22" s="36">
        <v>0.85448989616969806</v>
      </c>
      <c r="AU22" s="36">
        <v>0.89834109393842831</v>
      </c>
      <c r="AV22" s="36">
        <v>0.9036635991272427</v>
      </c>
      <c r="AW22" s="36">
        <v>0.85449489364372933</v>
      </c>
      <c r="AX22" s="36">
        <v>0.89834421851806268</v>
      </c>
      <c r="AY22" s="36">
        <v>0.90366668075217604</v>
      </c>
      <c r="AZ22" s="36">
        <v>0.85449989101370449</v>
      </c>
      <c r="BA22" s="36">
        <v>0.89834734307913267</v>
      </c>
      <c r="BB22" s="36">
        <v>0.90366976249202735</v>
      </c>
      <c r="BC22" s="36">
        <v>0.85450488823506277</v>
      </c>
      <c r="BD22" s="36">
        <v>0.89835046758413306</v>
      </c>
      <c r="BE22" s="36">
        <v>0.90367284428100192</v>
      </c>
      <c r="BF22" s="36">
        <v>0.85450988527757166</v>
      </c>
      <c r="BG22" s="36">
        <v>0.89835359200762677</v>
      </c>
      <c r="BH22" s="36">
        <v>0.90367592607379499</v>
      </c>
      <c r="BI22" s="36">
        <v>0.85451488211985871</v>
      </c>
      <c r="BJ22" s="36">
        <v>0.89835671633159331</v>
      </c>
      <c r="BK22" s="36">
        <v>0.90367900783786581</v>
      </c>
      <c r="BL22" s="36">
        <v>0.85451987874631485</v>
      </c>
      <c r="BM22" s="36">
        <v>0.89835984054282736</v>
      </c>
      <c r="BN22" s="36">
        <v>0.90368208954906426</v>
      </c>
      <c r="BO22" s="36">
        <v>0.8545248751452299</v>
      </c>
      <c r="BP22" s="36">
        <v>0.89836296463137888</v>
      </c>
      <c r="BQ22" s="36">
        <v>0.9036851711889814</v>
      </c>
      <c r="BR22" s="36">
        <v>0.85452987130761904</v>
      </c>
      <c r="BS22" s="36">
        <v>0.89836608858957889</v>
      </c>
      <c r="BT22" s="36">
        <v>0.90368825274327591</v>
      </c>
      <c r="BU22" s="36">
        <v>0.85453486722645378</v>
      </c>
      <c r="BV22" s="36">
        <v>0.89836921241139878</v>
      </c>
      <c r="BW22" s="36">
        <v>0.90369133420056591</v>
      </c>
    </row>
    <row r="23" spans="1:75">
      <c r="A23" s="35" t="s">
        <v>52</v>
      </c>
      <c r="B23" s="33" t="s">
        <v>37</v>
      </c>
      <c r="C23" s="46" t="str">
        <f t="shared" si="0"/>
        <v>Education Loan_31-60</v>
      </c>
      <c r="D23" s="36">
        <v>0.96988680538793526</v>
      </c>
      <c r="E23" s="36">
        <v>0.9876155089111891</v>
      </c>
      <c r="F23" s="36">
        <v>0.9883750033970401</v>
      </c>
      <c r="G23" s="36">
        <v>0.96988824899350723</v>
      </c>
      <c r="H23" s="36">
        <v>0.98761038853734573</v>
      </c>
      <c r="I23" s="36">
        <v>0.98837007152632728</v>
      </c>
      <c r="J23" s="36">
        <v>0.9699494682923544</v>
      </c>
      <c r="K23" s="36">
        <v>0.9876394464124203</v>
      </c>
      <c r="L23" s="36">
        <v>0.98839743109814304</v>
      </c>
      <c r="M23" s="36">
        <v>0.96999983056193717</v>
      </c>
      <c r="N23" s="36">
        <v>0.98766524983138848</v>
      </c>
      <c r="O23" s="36">
        <v>0.98842176570955687</v>
      </c>
      <c r="P23" s="36">
        <v>0.97005951800263968</v>
      </c>
      <c r="Q23" s="36">
        <v>0.98769743764678786</v>
      </c>
      <c r="R23" s="36">
        <v>0.98845214968230699</v>
      </c>
      <c r="S23" s="36">
        <v>0.97010078023212332</v>
      </c>
      <c r="T23" s="36">
        <v>0.98771955831656455</v>
      </c>
      <c r="U23" s="36">
        <v>0.98847303101948336</v>
      </c>
      <c r="V23" s="36">
        <v>0.97011493436472784</v>
      </c>
      <c r="W23" s="36">
        <v>0.98772636827191251</v>
      </c>
      <c r="X23" s="36">
        <v>0.9884794512629933</v>
      </c>
      <c r="Y23" s="36">
        <v>0.97011070354094342</v>
      </c>
      <c r="Z23" s="36">
        <v>0.98772401724905901</v>
      </c>
      <c r="AA23" s="36">
        <v>0.9884772388120201</v>
      </c>
      <c r="AB23" s="36">
        <v>0.97012363301728899</v>
      </c>
      <c r="AC23" s="36">
        <v>0.98773077685988353</v>
      </c>
      <c r="AD23" s="36">
        <v>0.98848362163465897</v>
      </c>
      <c r="AE23" s="36">
        <v>0.97012564533250445</v>
      </c>
      <c r="AF23" s="36">
        <v>0.98773160106979541</v>
      </c>
      <c r="AG23" s="36">
        <v>0.98848440182668273</v>
      </c>
      <c r="AH23" s="36">
        <v>0.97012726081671585</v>
      </c>
      <c r="AI23" s="36">
        <v>0.98773221316572946</v>
      </c>
      <c r="AJ23" s="36">
        <v>0.98848498165481702</v>
      </c>
      <c r="AK23" s="36">
        <v>0.9701290212968795</v>
      </c>
      <c r="AL23" s="36">
        <v>0.98773290241775857</v>
      </c>
      <c r="AM23" s="36">
        <v>0.98848563481139473</v>
      </c>
      <c r="AN23" s="36">
        <v>0.9701307827997232</v>
      </c>
      <c r="AO23" s="36">
        <v>0.98773359204204203</v>
      </c>
      <c r="AP23" s="36">
        <v>0.98848628840473662</v>
      </c>
      <c r="AQ23" s="36">
        <v>0.97013254473673671</v>
      </c>
      <c r="AR23" s="36">
        <v>0.98773428181822787</v>
      </c>
      <c r="AS23" s="36">
        <v>0.9884869421927579</v>
      </c>
      <c r="AT23" s="36">
        <v>0.97013430686654567</v>
      </c>
      <c r="AU23" s="36">
        <v>0.98773497165749125</v>
      </c>
      <c r="AV23" s="36">
        <v>0.98848759607552916</v>
      </c>
      <c r="AW23" s="36">
        <v>0.97013606906553496</v>
      </c>
      <c r="AX23" s="36">
        <v>0.9877356615146089</v>
      </c>
      <c r="AY23" s="36">
        <v>0.98848825000115925</v>
      </c>
      <c r="AZ23" s="36">
        <v>0.970137831262052</v>
      </c>
      <c r="BA23" s="36">
        <v>0.98773635136336657</v>
      </c>
      <c r="BB23" s="36">
        <v>0.98848890393904876</v>
      </c>
      <c r="BC23" s="36">
        <v>0.97013959341105382</v>
      </c>
      <c r="BD23" s="36">
        <v>0.9877370411872286</v>
      </c>
      <c r="BE23" s="36">
        <v>0.98848955786959691</v>
      </c>
      <c r="BF23" s="36">
        <v>0.97014135548253022</v>
      </c>
      <c r="BG23" s="36">
        <v>0.98773773097511741</v>
      </c>
      <c r="BH23" s="36">
        <v>0.98849021177948981</v>
      </c>
      <c r="BI23" s="36">
        <v>0.97014311745558401</v>
      </c>
      <c r="BJ23" s="36">
        <v>0.98773842071926699</v>
      </c>
      <c r="BK23" s="36">
        <v>0.98849086565927513</v>
      </c>
      <c r="BL23" s="36">
        <v>0.9701448793151487</v>
      </c>
      <c r="BM23" s="36">
        <v>0.98773911041403739</v>
      </c>
      <c r="BN23" s="36">
        <v>0.98849151950200809</v>
      </c>
      <c r="BO23" s="36">
        <v>0.97014664105004778</v>
      </c>
      <c r="BP23" s="36">
        <v>0.98773980005521256</v>
      </c>
      <c r="BQ23" s="36">
        <v>0.98849217330244066</v>
      </c>
      <c r="BR23" s="36">
        <v>0.97014840265179125</v>
      </c>
      <c r="BS23" s="36">
        <v>0.98774048963956373</v>
      </c>
      <c r="BT23" s="36">
        <v>0.98849282705651575</v>
      </c>
      <c r="BU23" s="36">
        <v>0.97015016411379895</v>
      </c>
      <c r="BV23" s="36">
        <v>0.98774117916456972</v>
      </c>
      <c r="BW23" s="36">
        <v>0.98849348076103505</v>
      </c>
    </row>
    <row r="24" spans="1:75">
      <c r="A24" s="35" t="s">
        <v>52</v>
      </c>
      <c r="B24" s="33" t="s">
        <v>38</v>
      </c>
      <c r="C24" s="46" t="str">
        <f t="shared" si="0"/>
        <v>Education Loan_61-90</v>
      </c>
      <c r="D24" s="36">
        <v>0.99660107862560698</v>
      </c>
      <c r="E24" s="36">
        <v>0.99928694855985134</v>
      </c>
      <c r="F24" s="36">
        <v>0.99934483886026437</v>
      </c>
      <c r="G24" s="36">
        <v>0.99660178020106427</v>
      </c>
      <c r="H24" s="36">
        <v>0.99928702263556801</v>
      </c>
      <c r="I24" s="36">
        <v>0.99934490211231375</v>
      </c>
      <c r="J24" s="36">
        <v>0.99661105246222803</v>
      </c>
      <c r="K24" s="36">
        <v>0.99928944012122634</v>
      </c>
      <c r="L24" s="36">
        <v>0.99934714079612474</v>
      </c>
      <c r="M24" s="36">
        <v>0.99661832936061412</v>
      </c>
      <c r="N24" s="36">
        <v>0.99929137276866808</v>
      </c>
      <c r="O24" s="36">
        <v>0.99934893173616679</v>
      </c>
      <c r="P24" s="36">
        <v>0.99662675358771524</v>
      </c>
      <c r="Q24" s="36">
        <v>0.99929356826042881</v>
      </c>
      <c r="R24" s="36">
        <v>0.99935096520867828</v>
      </c>
      <c r="S24" s="36">
        <v>0.99663261796597269</v>
      </c>
      <c r="T24" s="36">
        <v>0.99929506709884919</v>
      </c>
      <c r="U24" s="36">
        <v>0.99935235234137065</v>
      </c>
      <c r="V24" s="36">
        <v>0.99663481547444843</v>
      </c>
      <c r="W24" s="36">
        <v>0.99929563790124942</v>
      </c>
      <c r="X24" s="36">
        <v>0.99935288059847194</v>
      </c>
      <c r="Y24" s="36">
        <v>0.99663414573641729</v>
      </c>
      <c r="Z24" s="36">
        <v>0.99929546029741279</v>
      </c>
      <c r="AA24" s="36">
        <v>0.99935271536759651</v>
      </c>
      <c r="AB24" s="36">
        <v>0.99663601560498816</v>
      </c>
      <c r="AC24" s="36">
        <v>0.99929593522976112</v>
      </c>
      <c r="AD24" s="36">
        <v>0.99935315445109851</v>
      </c>
      <c r="AE24" s="36">
        <v>0.99663632049223971</v>
      </c>
      <c r="AF24" s="36">
        <v>0.999296004083565</v>
      </c>
      <c r="AG24" s="36">
        <v>0.9993532173497347</v>
      </c>
      <c r="AH24" s="36">
        <v>0.99663656617815888</v>
      </c>
      <c r="AI24" s="36">
        <v>0.99929605764722251</v>
      </c>
      <c r="AJ24" s="36">
        <v>0.99935326608831621</v>
      </c>
      <c r="AK24" s="36">
        <v>0.99663683393539315</v>
      </c>
      <c r="AL24" s="36">
        <v>0.99929611688033437</v>
      </c>
      <c r="AM24" s="36">
        <v>0.9993533200806185</v>
      </c>
      <c r="AN24" s="36">
        <v>0.99663710195207322</v>
      </c>
      <c r="AO24" s="36">
        <v>0.99929617617237809</v>
      </c>
      <c r="AP24" s="36">
        <v>0.99935337412878311</v>
      </c>
      <c r="AQ24" s="36">
        <v>0.99663737008183384</v>
      </c>
      <c r="AR24" s="36">
        <v>0.99929623548978364</v>
      </c>
      <c r="AS24" s="36">
        <v>0.99935342820151762</v>
      </c>
      <c r="AT24" s="36">
        <v>0.99663763826465568</v>
      </c>
      <c r="AU24" s="36">
        <v>0.99929629481882032</v>
      </c>
      <c r="AV24" s="36">
        <v>0.99935348228596854</v>
      </c>
      <c r="AW24" s="36">
        <v>0.99663790646983719</v>
      </c>
      <c r="AX24" s="36">
        <v>0.99929635415244045</v>
      </c>
      <c r="AY24" s="36">
        <v>0.99935353637551083</v>
      </c>
      <c r="AZ24" s="36">
        <v>0.99663817467960958</v>
      </c>
      <c r="BA24" s="36">
        <v>0.99929641348654163</v>
      </c>
      <c r="BB24" s="36">
        <v>0.9993535904662707</v>
      </c>
      <c r="BC24" s="36">
        <v>0.99663844288282011</v>
      </c>
      <c r="BD24" s="36">
        <v>0.99929647281852696</v>
      </c>
      <c r="BE24" s="36">
        <v>0.9993536445557869</v>
      </c>
      <c r="BF24" s="36">
        <v>0.99663871107204915</v>
      </c>
      <c r="BG24" s="36">
        <v>0.99929653214665448</v>
      </c>
      <c r="BH24" s="36">
        <v>0.99935369864239998</v>
      </c>
      <c r="BI24" s="36">
        <v>0.99663897924213829</v>
      </c>
      <c r="BJ24" s="36">
        <v>0.99929659146970251</v>
      </c>
      <c r="BK24" s="36">
        <v>0.99935375272494142</v>
      </c>
      <c r="BL24" s="36">
        <v>0.99663924738937293</v>
      </c>
      <c r="BM24" s="36">
        <v>0.9992966507867832</v>
      </c>
      <c r="BN24" s="36">
        <v>0.99935380680255859</v>
      </c>
      <c r="BO24" s="36">
        <v>0.99663951551100183</v>
      </c>
      <c r="BP24" s="36">
        <v>0.99929671009723209</v>
      </c>
      <c r="BQ24" s="36">
        <v>0.99935386087461109</v>
      </c>
      <c r="BR24" s="36">
        <v>0.99663978360493788</v>
      </c>
      <c r="BS24" s="36">
        <v>0.9992967694005418</v>
      </c>
      <c r="BT24" s="36">
        <v>0.99935391494060744</v>
      </c>
      <c r="BU24" s="36">
        <v>0.99664005166956515</v>
      </c>
      <c r="BV24" s="36">
        <v>0.99929682869631442</v>
      </c>
      <c r="BW24" s="36">
        <v>0.9993539690001616</v>
      </c>
    </row>
    <row r="25" spans="1:75">
      <c r="K25" s="37"/>
      <c r="L25" s="37"/>
      <c r="M25" s="37"/>
      <c r="N25" s="37"/>
      <c r="O25" s="37"/>
      <c r="P25" s="37"/>
      <c r="Q25" s="37"/>
    </row>
    <row r="26" spans="1:75">
      <c r="K26" s="37"/>
      <c r="L26" s="37"/>
      <c r="M26" s="37"/>
      <c r="N26" s="37"/>
      <c r="O26" s="37"/>
      <c r="P26" s="37"/>
      <c r="Q26" s="37"/>
    </row>
    <row r="27" spans="1:75">
      <c r="K27" s="37"/>
      <c r="L27" s="37"/>
      <c r="M27" s="37"/>
      <c r="N27" s="37"/>
      <c r="O27" s="37"/>
      <c r="P27" s="37"/>
      <c r="Q27" s="37"/>
    </row>
    <row r="28" spans="1:75">
      <c r="K28" s="37"/>
      <c r="L28" s="37"/>
      <c r="M28" s="37"/>
      <c r="N28" s="37"/>
      <c r="O28" s="37"/>
      <c r="P28" s="37"/>
      <c r="Q28" s="37"/>
    </row>
    <row r="29" spans="1:75">
      <c r="K29" s="37"/>
      <c r="L29" s="37"/>
      <c r="M29" s="37"/>
      <c r="N29" s="37"/>
      <c r="O29" s="37"/>
      <c r="P29" s="37"/>
      <c r="Q29" s="37"/>
    </row>
    <row r="30" spans="1:75">
      <c r="K30" s="37"/>
      <c r="L30" s="37"/>
      <c r="M30" s="37"/>
      <c r="N30" s="37"/>
      <c r="O30" s="37"/>
      <c r="P30" s="37"/>
      <c r="Q30" s="37"/>
    </row>
    <row r="31" spans="1:75">
      <c r="M31" s="37"/>
      <c r="N31" s="37"/>
      <c r="O31" s="37"/>
      <c r="P31" s="37"/>
      <c r="Q31" s="37"/>
    </row>
    <row r="32" spans="1:75">
      <c r="M32" s="37"/>
      <c r="N32" s="37"/>
      <c r="O32" s="37"/>
      <c r="P32" s="37"/>
      <c r="Q32" s="37"/>
    </row>
    <row r="33" spans="13:17">
      <c r="M33" s="37"/>
      <c r="N33" s="37"/>
      <c r="O33" s="37"/>
      <c r="P33" s="37"/>
      <c r="Q33" s="37"/>
    </row>
    <row r="34" spans="13:17">
      <c r="M34" s="37"/>
      <c r="N34" s="37"/>
      <c r="O34" s="37"/>
      <c r="P34" s="37"/>
      <c r="Q34" s="37"/>
    </row>
    <row r="35" spans="13:17">
      <c r="M35" s="37"/>
      <c r="N35" s="37"/>
      <c r="O35" s="37"/>
      <c r="P35" s="37"/>
      <c r="Q35" s="37"/>
    </row>
    <row r="36" spans="13:17">
      <c r="M36" s="37"/>
      <c r="N36" s="37"/>
      <c r="O36" s="37"/>
      <c r="P36" s="37"/>
      <c r="Q36" s="37"/>
    </row>
    <row r="37" spans="13:17">
      <c r="M37" s="37"/>
      <c r="N37" s="37"/>
      <c r="O37" s="37"/>
      <c r="P37" s="37"/>
      <c r="Q37" s="37"/>
    </row>
    <row r="38" spans="13:17">
      <c r="M38" s="37"/>
      <c r="N38" s="37"/>
      <c r="O38" s="37"/>
      <c r="P38" s="37"/>
      <c r="Q38" s="37"/>
    </row>
    <row r="39" spans="13:17">
      <c r="M39" s="37"/>
      <c r="N39" s="37"/>
      <c r="O39" s="37"/>
      <c r="P39" s="37"/>
      <c r="Q39" s="37"/>
    </row>
    <row r="40" spans="13:17">
      <c r="M40" s="37"/>
      <c r="N40" s="37"/>
      <c r="O40" s="37"/>
      <c r="P40" s="37"/>
      <c r="Q40" s="37"/>
    </row>
  </sheetData>
  <mergeCells count="24">
    <mergeCell ref="BU7:BW7"/>
    <mergeCell ref="AN7:AP7"/>
    <mergeCell ref="AQ7:AS7"/>
    <mergeCell ref="AT7:AV7"/>
    <mergeCell ref="AW7:AY7"/>
    <mergeCell ref="AZ7:BB7"/>
    <mergeCell ref="BC7:BE7"/>
    <mergeCell ref="BF7:BH7"/>
    <mergeCell ref="BI7:BK7"/>
    <mergeCell ref="BL7:BN7"/>
    <mergeCell ref="BO7:BQ7"/>
    <mergeCell ref="BR7:BT7"/>
    <mergeCell ref="AK7:AM7"/>
    <mergeCell ref="D7:F7"/>
    <mergeCell ref="G7:I7"/>
    <mergeCell ref="J7:L7"/>
    <mergeCell ref="M7:O7"/>
    <mergeCell ref="P7:R7"/>
    <mergeCell ref="S7:U7"/>
    <mergeCell ref="V7:X7"/>
    <mergeCell ref="Y7:AA7"/>
    <mergeCell ref="AB7:AD7"/>
    <mergeCell ref="AE7:AG7"/>
    <mergeCell ref="AH7:AJ7"/>
  </mergeCells>
  <pageMargins left="0.7" right="0.7" top="0.75" bottom="0.75" header="0.3" footer="0.3"/>
  <pageSetup paperSize="9" orientation="portrait" r:id="rId1"/>
  <ignoredErrors>
    <ignoredError sqref="B9 B13 B23:B24" numberStoredAsText="1"/>
    <ignoredError sqref="B10 B14:B22" twoDigitTextYear="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ECL</vt:lpstr>
      <vt:lpstr>Exchange rate</vt:lpstr>
      <vt:lpstr>FPD param</vt:lpstr>
      <vt:lpstr>CBIRC param</vt:lpstr>
      <vt:lpstr>LGD and CPD_FG</vt:lpstr>
      <vt:lpstr>CPD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Korkiat Sermsaksakul</dc:creator>
  <cp:lastModifiedBy>Korkiat Sermsakskul</cp:lastModifiedBy>
  <dcterms:created xsi:type="dcterms:W3CDTF">2021-12-25T02:09:51Z</dcterms:created>
  <dcterms:modified xsi:type="dcterms:W3CDTF">2022-01-27T05:24:51Z</dcterms:modified>
</cp:coreProperties>
</file>