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ing.liu\Desktop\"/>
    </mc:Choice>
  </mc:AlternateContent>
  <xr:revisionPtr revIDLastSave="0" documentId="13_ncr:1_{97DBDEF9-13E0-4857-9111-FF3EBF52AF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0" i="1" l="1"/>
  <c r="AA50" i="1"/>
  <c r="AA32" i="1"/>
  <c r="U50" i="1"/>
  <c r="U32" i="1"/>
  <c r="O50" i="1"/>
  <c r="I50" i="1"/>
  <c r="O32" i="1"/>
  <c r="I32" i="1"/>
  <c r="D17" i="1"/>
  <c r="C17" i="1"/>
  <c r="J58" i="1" l="1"/>
  <c r="P58" i="1" l="1"/>
  <c r="V58" i="1" s="1"/>
  <c r="AB58" i="1" s="1"/>
  <c r="I54" i="1"/>
  <c r="O54" i="1" s="1"/>
  <c r="U54" i="1" s="1"/>
  <c r="AA54" i="1" s="1"/>
  <c r="O14" i="1" l="1"/>
  <c r="O9" i="1"/>
  <c r="U35" i="1"/>
  <c r="U9" i="1"/>
  <c r="B76" i="1"/>
  <c r="B75" i="1" a="1"/>
  <c r="C75" i="1" s="1"/>
  <c r="B74" i="1" a="1"/>
  <c r="C74" i="1" s="1"/>
  <c r="B73" i="1" a="1"/>
  <c r="C73" i="1" s="1"/>
  <c r="AA35" i="1" l="1"/>
  <c r="U14" i="1"/>
  <c r="AA14" i="1"/>
  <c r="AA9" i="1"/>
  <c r="E75" i="1"/>
  <c r="B75" i="1"/>
  <c r="D75" i="1"/>
  <c r="B74" i="1"/>
  <c r="D73" i="1"/>
  <c r="B73" i="1"/>
  <c r="F73" i="1"/>
  <c r="E73" i="1"/>
  <c r="I14" i="1"/>
  <c r="I9" i="1"/>
  <c r="E54" i="1"/>
  <c r="AC54" i="1" s="1"/>
  <c r="AB54" i="1" s="1"/>
  <c r="E35" i="1"/>
  <c r="AC35" i="1" s="1"/>
  <c r="E20" i="1"/>
  <c r="Q20" i="1" s="1"/>
  <c r="P20" i="1" s="1"/>
  <c r="E19" i="1"/>
  <c r="W19" i="1" s="1"/>
  <c r="V19" i="1" s="1"/>
  <c r="E18" i="1"/>
  <c r="AC18" i="1" s="1"/>
  <c r="AB18" i="1" s="1"/>
  <c r="E17" i="1"/>
  <c r="AC17" i="1" s="1"/>
  <c r="E13" i="1"/>
  <c r="Q13" i="1" s="1"/>
  <c r="P13" i="1" s="1"/>
  <c r="E12" i="1"/>
  <c r="W12" i="1" s="1"/>
  <c r="V12" i="1" s="1"/>
  <c r="D50" i="1"/>
  <c r="D32" i="1"/>
  <c r="C32" i="1"/>
  <c r="D14" i="1"/>
  <c r="C14" i="1"/>
  <c r="D9" i="1"/>
  <c r="C9" i="1"/>
  <c r="E5" i="1"/>
  <c r="W5" i="1" s="1"/>
  <c r="V5" i="1" s="1"/>
  <c r="E6" i="1"/>
  <c r="Q6" i="1" s="1"/>
  <c r="P6" i="1" s="1"/>
  <c r="E7" i="1"/>
  <c r="W7" i="1" s="1"/>
  <c r="V7" i="1" s="1"/>
  <c r="E8" i="1"/>
  <c r="AC8" i="1" s="1"/>
  <c r="AB8" i="1" s="1"/>
  <c r="AB35" i="1" l="1"/>
  <c r="AB50" i="1" s="1"/>
  <c r="L76" i="1" s="1"/>
  <c r="AC5" i="1"/>
  <c r="AB5" i="1" s="1"/>
  <c r="C89" i="1"/>
  <c r="C90" i="1"/>
  <c r="H75" i="1"/>
  <c r="C91" i="1"/>
  <c r="C88" i="1"/>
  <c r="C92" i="1"/>
  <c r="H76" i="1"/>
  <c r="C83" i="1"/>
  <c r="C84" i="1"/>
  <c r="C85" i="1"/>
  <c r="C81" i="1"/>
  <c r="H73" i="1"/>
  <c r="C82" i="1"/>
  <c r="AB17" i="1"/>
  <c r="H74" i="1"/>
  <c r="C87" i="1"/>
  <c r="C86" i="1"/>
  <c r="AC12" i="1"/>
  <c r="AB12" i="1" s="1"/>
  <c r="K13" i="1"/>
  <c r="J13" i="1" s="1"/>
  <c r="W17" i="1"/>
  <c r="V17" i="1" s="1"/>
  <c r="W13" i="1"/>
  <c r="V13" i="1" s="1"/>
  <c r="V14" i="1" s="1"/>
  <c r="K74" i="1" s="1"/>
  <c r="K17" i="1"/>
  <c r="J17" i="1" s="1"/>
  <c r="Q35" i="1"/>
  <c r="P35" i="1" s="1"/>
  <c r="P50" i="1" s="1"/>
  <c r="J76" i="1" s="1"/>
  <c r="W20" i="1"/>
  <c r="V20" i="1" s="1"/>
  <c r="AC13" i="1"/>
  <c r="AB13" i="1" s="1"/>
  <c r="K54" i="1"/>
  <c r="J54" i="1" s="1"/>
  <c r="Q17" i="1"/>
  <c r="P17" i="1" s="1"/>
  <c r="Q7" i="1"/>
  <c r="P7" i="1" s="1"/>
  <c r="W6" i="1"/>
  <c r="V6" i="1" s="1"/>
  <c r="AC19" i="1"/>
  <c r="AB19" i="1" s="1"/>
  <c r="K20" i="1"/>
  <c r="J20" i="1" s="1"/>
  <c r="W35" i="1"/>
  <c r="V35" i="1" s="1"/>
  <c r="V50" i="1" s="1"/>
  <c r="K76" i="1" s="1"/>
  <c r="K6" i="1"/>
  <c r="J6" i="1" s="1"/>
  <c r="K35" i="1"/>
  <c r="J35" i="1" s="1"/>
  <c r="J50" i="1" s="1"/>
  <c r="I76" i="1" s="1"/>
  <c r="Q12" i="1"/>
  <c r="P12" i="1" s="1"/>
  <c r="P14" i="1" s="1"/>
  <c r="J74" i="1" s="1"/>
  <c r="Q19" i="1"/>
  <c r="P19" i="1" s="1"/>
  <c r="W8" i="1"/>
  <c r="V8" i="1" s="1"/>
  <c r="W18" i="1"/>
  <c r="V18" i="1" s="1"/>
  <c r="AC7" i="1"/>
  <c r="AB7" i="1" s="1"/>
  <c r="K7" i="1"/>
  <c r="J7" i="1" s="1"/>
  <c r="K5" i="1"/>
  <c r="J5" i="1" s="1"/>
  <c r="Q5" i="1"/>
  <c r="P5" i="1" s="1"/>
  <c r="W54" i="1"/>
  <c r="V54" i="1" s="1"/>
  <c r="K8" i="1"/>
  <c r="J8" i="1" s="1"/>
  <c r="K19" i="1"/>
  <c r="J19" i="1" s="1"/>
  <c r="Q8" i="1"/>
  <c r="P8" i="1" s="1"/>
  <c r="Q18" i="1"/>
  <c r="P18" i="1" s="1"/>
  <c r="AC6" i="1"/>
  <c r="AB6" i="1" s="1"/>
  <c r="AC20" i="1"/>
  <c r="AB20" i="1" s="1"/>
  <c r="K18" i="1"/>
  <c r="J18" i="1" s="1"/>
  <c r="Q54" i="1"/>
  <c r="P54" i="1" s="1"/>
  <c r="K12" i="1"/>
  <c r="J12" i="1" s="1"/>
  <c r="E4" i="1"/>
  <c r="P32" i="1" l="1"/>
  <c r="J75" i="1" s="1"/>
  <c r="J14" i="1"/>
  <c r="I74" i="1" s="1"/>
  <c r="V32" i="1"/>
  <c r="K75" i="1" s="1"/>
  <c r="B72" i="1" a="1"/>
  <c r="AB14" i="1"/>
  <c r="L74" i="1" s="1"/>
  <c r="AB32" i="1"/>
  <c r="L75" i="1" s="1"/>
  <c r="D55" i="1"/>
  <c r="J32" i="1"/>
  <c r="I75" i="1" s="1"/>
  <c r="AC4" i="1"/>
  <c r="AB4" i="1" s="1"/>
  <c r="AB9" i="1" s="1"/>
  <c r="Q4" i="1"/>
  <c r="P4" i="1" s="1"/>
  <c r="P9" i="1" s="1"/>
  <c r="W4" i="1"/>
  <c r="V4" i="1" s="1"/>
  <c r="V9" i="1" s="1"/>
  <c r="K4" i="1"/>
  <c r="J4" i="1" s="1"/>
  <c r="J9" i="1" s="1"/>
  <c r="D57" i="1" l="1"/>
  <c r="D59" i="1" s="1"/>
  <c r="L73" i="1"/>
  <c r="C80" i="1"/>
  <c r="H72" i="1"/>
  <c r="C79" i="1"/>
  <c r="C72" i="1"/>
  <c r="B72" i="1"/>
  <c r="V55" i="1"/>
  <c r="K72" i="1" s="1"/>
  <c r="K73" i="1"/>
  <c r="P55" i="1"/>
  <c r="J72" i="1" s="1"/>
  <c r="J73" i="1"/>
  <c r="J55" i="1"/>
  <c r="J57" i="1" s="1"/>
  <c r="J59" i="1" s="1"/>
  <c r="I73" i="1"/>
  <c r="AB55" i="1"/>
  <c r="L72" i="1" s="1"/>
  <c r="V57" i="1" l="1"/>
  <c r="V59" i="1" s="1"/>
  <c r="AB57" i="1"/>
  <c r="AB59" i="1" s="1"/>
  <c r="P57" i="1"/>
  <c r="P59" i="1" s="1"/>
  <c r="I72" i="1"/>
</calcChain>
</file>

<file path=xl/sharedStrings.xml><?xml version="1.0" encoding="utf-8"?>
<sst xmlns="http://schemas.openxmlformats.org/spreadsheetml/2006/main" count="372" uniqueCount="57">
  <si>
    <t>Corporate</t>
  </si>
  <si>
    <t>Segment</t>
  </si>
  <si>
    <t>Outstanding</t>
  </si>
  <si>
    <t>Provision</t>
  </si>
  <si>
    <t>%Provision</t>
  </si>
  <si>
    <t>Loan</t>
  </si>
  <si>
    <t>NBFI</t>
  </si>
  <si>
    <t>Contingent</t>
  </si>
  <si>
    <t>Bond</t>
  </si>
  <si>
    <t>MM/Nostro</t>
  </si>
  <si>
    <t>WCD</t>
  </si>
  <si>
    <t>Aibank</t>
  </si>
  <si>
    <t>XBD</t>
  </si>
  <si>
    <t>Country Risk</t>
  </si>
  <si>
    <t>Overlay</t>
  </si>
  <si>
    <t>Supplier</t>
  </si>
  <si>
    <t>Distributor</t>
  </si>
  <si>
    <t>Retail without fallback</t>
  </si>
  <si>
    <t>Retail with fallback</t>
  </si>
  <si>
    <t>Concentration</t>
  </si>
  <si>
    <t>Total</t>
  </si>
  <si>
    <t>Provison supply</t>
  </si>
  <si>
    <t>Y 2021</t>
  </si>
  <si>
    <t>Value chain</t>
  </si>
  <si>
    <t>Y 2022</t>
  </si>
  <si>
    <t>Y 2023</t>
  </si>
  <si>
    <t>Y 2024</t>
  </si>
  <si>
    <t>Y 2025</t>
  </si>
  <si>
    <t xml:space="preserve"> </t>
  </si>
  <si>
    <t>Series 1</t>
  </si>
  <si>
    <t>Series 2</t>
  </si>
  <si>
    <t>Series 3</t>
  </si>
  <si>
    <t>Series 4</t>
  </si>
  <si>
    <t>Series 5</t>
  </si>
  <si>
    <t>Yixin</t>
  </si>
  <si>
    <t>Provison demand</t>
  </si>
  <si>
    <t>Difference</t>
  </si>
  <si>
    <t>WCDII</t>
    <phoneticPr fontId="3" type="noConversion"/>
  </si>
  <si>
    <t>WCD</t>
    <phoneticPr fontId="3" type="noConversion"/>
  </si>
  <si>
    <t xml:space="preserve">Zhongqi </t>
  </si>
  <si>
    <t>OffCN</t>
  </si>
  <si>
    <t>PAPH-FB</t>
  </si>
  <si>
    <t>PAPH-No-FB（partial)</t>
  </si>
  <si>
    <t>HUAQI ( XIAOWANG, NUONUO)</t>
  </si>
  <si>
    <t>Cross-border E-commerce</t>
  </si>
  <si>
    <t>WYD</t>
  </si>
  <si>
    <t>Skill Training Loan (Yuxin/DXM/Aeon)</t>
  </si>
  <si>
    <t>Car loan</t>
  </si>
  <si>
    <t>Mortage loan</t>
  </si>
  <si>
    <t>yunshanhua-CUP</t>
  </si>
  <si>
    <t>FENQILE- via AIBANK system</t>
  </si>
  <si>
    <t>360</t>
    <phoneticPr fontId="3" type="noConversion"/>
  </si>
  <si>
    <t>Z-Bank (360)</t>
  </si>
  <si>
    <t>CUP (2nd Assets) -</t>
  </si>
  <si>
    <t>WCDIII</t>
    <phoneticPr fontId="3" type="noConversion"/>
  </si>
  <si>
    <t>FAF-  Commercial vehicles</t>
  </si>
  <si>
    <t>FAF-  Passenger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</si>
</sst>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.00_);_(* \(#,##0.00\);_(* &quot;-&quot;??_);_(@_)"/>
    <numFmt numFmtId="177" formatCode="0.0%"/>
    <numFmt numFmtId="178" formatCode="0.0000%"/>
    <numFmt numFmtId="181" formatCode="_(* #,##0_);_(* \(#,##0\);_(* &quot;-&quot;??_);_(@_)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10" fontId="0" fillId="0" borderId="0" xfId="2" applyNumberFormat="1" applyFont="1"/>
    <xf numFmtId="3" fontId="0" fillId="0" borderId="0" xfId="1" applyNumberFormat="1" applyFont="1"/>
    <xf numFmtId="0" fontId="0" fillId="0" borderId="0" xfId="0" applyAlignment="1">
      <alignment horizontal="center"/>
    </xf>
    <xf numFmtId="3" fontId="2" fillId="0" borderId="0" xfId="0" applyNumberFormat="1" applyFont="1"/>
    <xf numFmtId="3" fontId="0" fillId="2" borderId="0" xfId="1" applyNumberFormat="1" applyFont="1" applyFill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3" fontId="0" fillId="0" borderId="0" xfId="1" applyNumberFormat="1" applyFont="1" applyFill="1"/>
    <xf numFmtId="3" fontId="2" fillId="0" borderId="0" xfId="0" applyNumberFormat="1" applyFont="1" applyFill="1"/>
    <xf numFmtId="0" fontId="0" fillId="4" borderId="0" xfId="0" applyFill="1"/>
    <xf numFmtId="0" fontId="0" fillId="0" borderId="0" xfId="0"/>
    <xf numFmtId="3" fontId="0" fillId="0" borderId="0" xfId="0" applyNumberFormat="1" applyAlignment="1">
      <alignment horizontal="center"/>
    </xf>
    <xf numFmtId="9" fontId="0" fillId="0" borderId="0" xfId="2" applyFont="1"/>
    <xf numFmtId="9" fontId="0" fillId="0" borderId="0" xfId="2" applyNumberFormat="1" applyFont="1"/>
    <xf numFmtId="177" fontId="0" fillId="0" borderId="0" xfId="2" applyNumberFormat="1" applyFont="1"/>
    <xf numFmtId="178" fontId="0" fillId="0" borderId="0" xfId="2" applyNumberFormat="1" applyFont="1"/>
    <xf numFmtId="3" fontId="0" fillId="0" borderId="0" xfId="0" applyNumberFormat="1"/>
    <xf numFmtId="0" fontId="0" fillId="0" borderId="0" xfId="0" quotePrefix="1"/>
    <xf numFmtId="181" fontId="0" fillId="0" borderId="0" xfId="1" applyNumberFormat="1" applyFont="1"/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2"/>
  <sheetViews>
    <sheetView tabSelected="1" topLeftCell="R1" workbookViewId="0">
      <selection activeCell="C51" sqref="C51"/>
    </sheetView>
  </sheetViews>
  <sheetFormatPr defaultColWidth="13.5703125" defaultRowHeight="15" x14ac:dyDescent="0.25"/>
  <cols>
    <col min="1" max="1" width="19.42578125" bestFit="1" customWidth="1"/>
    <col min="3" max="3" width="13.85546875" bestFit="1" customWidth="1"/>
    <col min="7" max="7" width="19.42578125" bestFit="1" customWidth="1"/>
    <col min="9" max="9" width="13.85546875" bestFit="1" customWidth="1"/>
    <col min="10" max="10" width="13.5703125" style="8"/>
    <col min="13" max="13" width="19.42578125" bestFit="1" customWidth="1"/>
    <col min="15" max="15" width="15" bestFit="1" customWidth="1"/>
    <col min="16" max="16" width="13.5703125" style="8"/>
    <col min="17" max="17" width="17.7109375" bestFit="1" customWidth="1"/>
    <col min="19" max="19" width="19.42578125" bestFit="1" customWidth="1"/>
    <col min="21" max="21" width="15" bestFit="1" customWidth="1"/>
    <col min="22" max="22" width="13.5703125" style="8"/>
    <col min="23" max="23" width="17.7109375" bestFit="1" customWidth="1"/>
    <col min="25" max="25" width="19.42578125" bestFit="1" customWidth="1"/>
    <col min="27" max="27" width="16.140625" bestFit="1" customWidth="1"/>
    <col min="28" max="28" width="13.5703125" style="8"/>
    <col min="29" max="29" width="14.7109375" customWidth="1"/>
  </cols>
  <sheetData>
    <row r="1" spans="1:29" x14ac:dyDescent="0.25">
      <c r="A1" s="7" t="s">
        <v>22</v>
      </c>
      <c r="G1" s="7" t="s">
        <v>24</v>
      </c>
      <c r="M1" s="7" t="s">
        <v>25</v>
      </c>
      <c r="O1" s="13"/>
      <c r="S1" s="7" t="s">
        <v>26</v>
      </c>
      <c r="U1" s="13"/>
      <c r="Y1" s="7" t="s">
        <v>27</v>
      </c>
      <c r="AA1" s="13"/>
    </row>
    <row r="2" spans="1:29" x14ac:dyDescent="0.25">
      <c r="O2" s="13"/>
      <c r="U2" s="13"/>
      <c r="AA2" s="13"/>
    </row>
    <row r="3" spans="1:29" x14ac:dyDescent="0.25">
      <c r="A3" t="s">
        <v>0</v>
      </c>
      <c r="B3" s="4" t="s">
        <v>1</v>
      </c>
      <c r="C3" s="4" t="s">
        <v>2</v>
      </c>
      <c r="D3" s="4" t="s">
        <v>3</v>
      </c>
      <c r="E3" s="4" t="s">
        <v>4</v>
      </c>
      <c r="G3" t="s">
        <v>0</v>
      </c>
      <c r="H3" s="4" t="s">
        <v>1</v>
      </c>
      <c r="I3" s="4" t="s">
        <v>2</v>
      </c>
      <c r="J3" s="9" t="s">
        <v>3</v>
      </c>
      <c r="K3" s="4" t="s">
        <v>4</v>
      </c>
      <c r="M3" t="s">
        <v>0</v>
      </c>
      <c r="N3" s="4" t="s">
        <v>1</v>
      </c>
      <c r="O3" s="4" t="s">
        <v>2</v>
      </c>
      <c r="P3" s="9" t="s">
        <v>3</v>
      </c>
      <c r="Q3" s="4" t="s">
        <v>4</v>
      </c>
      <c r="S3" t="s">
        <v>0</v>
      </c>
      <c r="T3" s="4" t="s">
        <v>1</v>
      </c>
      <c r="U3" s="4" t="s">
        <v>2</v>
      </c>
      <c r="V3" s="9" t="s">
        <v>3</v>
      </c>
      <c r="W3" s="4" t="s">
        <v>4</v>
      </c>
      <c r="Y3" t="s">
        <v>0</v>
      </c>
      <c r="Z3" s="4" t="s">
        <v>1</v>
      </c>
      <c r="AA3" s="4" t="s">
        <v>2</v>
      </c>
      <c r="AB3" s="9" t="s">
        <v>3</v>
      </c>
      <c r="AC3" s="4" t="s">
        <v>4</v>
      </c>
    </row>
    <row r="4" spans="1:29" x14ac:dyDescent="0.25">
      <c r="B4" t="s">
        <v>5</v>
      </c>
      <c r="C4" s="6">
        <v>3383000000</v>
      </c>
      <c r="D4" s="6">
        <v>65320000</v>
      </c>
      <c r="E4" s="2">
        <f>D4/C4</f>
        <v>1.9308306237067693E-2</v>
      </c>
      <c r="H4" t="s">
        <v>5</v>
      </c>
      <c r="I4" s="6">
        <v>1600000000</v>
      </c>
      <c r="J4" s="10">
        <f>IFERROR(I4*K4,0)</f>
        <v>30893289.979308307</v>
      </c>
      <c r="K4" s="2">
        <f>$E4</f>
        <v>1.9308306237067693E-2</v>
      </c>
      <c r="N4" t="s">
        <v>5</v>
      </c>
      <c r="O4" s="6">
        <v>1730000000</v>
      </c>
      <c r="P4" s="10">
        <f>IFERROR(O4*Q4,0)</f>
        <v>33403369.79012711</v>
      </c>
      <c r="Q4" s="2">
        <f>$E4</f>
        <v>1.9308306237067693E-2</v>
      </c>
      <c r="T4" t="s">
        <v>5</v>
      </c>
      <c r="U4" s="6">
        <v>2130000000</v>
      </c>
      <c r="V4" s="10">
        <f>IFERROR(U4*W4,0)</f>
        <v>41126692.284954183</v>
      </c>
      <c r="W4" s="2">
        <f>$E4</f>
        <v>1.9308306237067693E-2</v>
      </c>
      <c r="Z4" t="s">
        <v>5</v>
      </c>
      <c r="AA4" s="6">
        <v>3000000000</v>
      </c>
      <c r="AB4" s="10">
        <f>IFERROR(AA4*AC4,0)</f>
        <v>57924918.711203076</v>
      </c>
      <c r="AC4" s="2">
        <f>$E4</f>
        <v>1.9308306237067693E-2</v>
      </c>
    </row>
    <row r="5" spans="1:29" x14ac:dyDescent="0.25">
      <c r="B5" t="s">
        <v>6</v>
      </c>
      <c r="C5" s="6">
        <v>4828000000</v>
      </c>
      <c r="D5" s="6">
        <v>38630000</v>
      </c>
      <c r="E5" s="2">
        <f t="shared" ref="E5:E8" si="0">D5/C5</f>
        <v>8.0012427506213745E-3</v>
      </c>
      <c r="H5" t="s">
        <v>6</v>
      </c>
      <c r="I5" s="6">
        <v>5400000000</v>
      </c>
      <c r="J5" s="10">
        <f t="shared" ref="J5:J8" si="1">IFERROR(I5*K5,0)</f>
        <v>43206710.853355423</v>
      </c>
      <c r="K5" s="2">
        <f t="shared" ref="K5:K8" si="2">$E5</f>
        <v>8.0012427506213745E-3</v>
      </c>
      <c r="N5" t="s">
        <v>6</v>
      </c>
      <c r="O5" s="6">
        <v>8000000000</v>
      </c>
      <c r="P5" s="10">
        <f t="shared" ref="P5:P8" si="3">IFERROR(O5*Q5,0)</f>
        <v>64009942.004970998</v>
      </c>
      <c r="Q5" s="2">
        <f t="shared" ref="Q5:Q8" si="4">$E5</f>
        <v>8.0012427506213745E-3</v>
      </c>
      <c r="T5" t="s">
        <v>6</v>
      </c>
      <c r="U5" s="6">
        <v>10000000000</v>
      </c>
      <c r="V5" s="10">
        <f t="shared" ref="V5:V8" si="5">IFERROR(U5*W5,0)</f>
        <v>80012427.50621374</v>
      </c>
      <c r="W5" s="2">
        <f t="shared" ref="W5:W8" si="6">$E5</f>
        <v>8.0012427506213745E-3</v>
      </c>
      <c r="Z5" t="s">
        <v>6</v>
      </c>
      <c r="AA5" s="6">
        <v>12400000000</v>
      </c>
      <c r="AB5" s="10">
        <f t="shared" ref="AB5:AB8" si="7">IFERROR(AA5*AC5,0)</f>
        <v>99215410.107705042</v>
      </c>
      <c r="AC5" s="2">
        <f t="shared" ref="AC5:AC8" si="8">$E5</f>
        <v>8.0012427506213745E-3</v>
      </c>
    </row>
    <row r="6" spans="1:29" x14ac:dyDescent="0.25">
      <c r="B6" t="s">
        <v>7</v>
      </c>
      <c r="C6" s="6">
        <v>404000000</v>
      </c>
      <c r="D6" s="6">
        <v>1740000</v>
      </c>
      <c r="E6" s="2">
        <f t="shared" si="0"/>
        <v>4.3069306930693073E-3</v>
      </c>
      <c r="H6" t="s">
        <v>7</v>
      </c>
      <c r="I6" s="6">
        <v>404000000</v>
      </c>
      <c r="J6" s="10">
        <f t="shared" si="1"/>
        <v>1740000.0000000002</v>
      </c>
      <c r="K6" s="2">
        <f t="shared" si="2"/>
        <v>4.3069306930693073E-3</v>
      </c>
      <c r="N6" t="s">
        <v>7</v>
      </c>
      <c r="O6" s="6">
        <v>404000000</v>
      </c>
      <c r="P6" s="10">
        <f t="shared" si="3"/>
        <v>1740000.0000000002</v>
      </c>
      <c r="Q6" s="2">
        <f t="shared" si="4"/>
        <v>4.3069306930693073E-3</v>
      </c>
      <c r="T6" t="s">
        <v>7</v>
      </c>
      <c r="U6" s="6">
        <v>404000000</v>
      </c>
      <c r="V6" s="10">
        <f t="shared" si="5"/>
        <v>1740000.0000000002</v>
      </c>
      <c r="W6" s="2">
        <f t="shared" si="6"/>
        <v>4.3069306930693073E-3</v>
      </c>
      <c r="Z6" t="s">
        <v>7</v>
      </c>
      <c r="AA6" s="6">
        <v>404000000</v>
      </c>
      <c r="AB6" s="10">
        <f t="shared" si="7"/>
        <v>1740000.0000000002</v>
      </c>
      <c r="AC6" s="2">
        <f t="shared" si="8"/>
        <v>4.3069306930693073E-3</v>
      </c>
    </row>
    <row r="7" spans="1:29" x14ac:dyDescent="0.25">
      <c r="B7" t="s">
        <v>8</v>
      </c>
      <c r="C7" s="6">
        <v>3579000000</v>
      </c>
      <c r="D7" s="6">
        <v>4870000</v>
      </c>
      <c r="E7" s="2">
        <f t="shared" si="0"/>
        <v>1.3607152835987705E-3</v>
      </c>
      <c r="H7" t="s">
        <v>8</v>
      </c>
      <c r="I7" s="6">
        <v>5000000000</v>
      </c>
      <c r="J7" s="10">
        <f t="shared" si="1"/>
        <v>6803576.4179938529</v>
      </c>
      <c r="K7" s="2">
        <f t="shared" si="2"/>
        <v>1.3607152835987705E-3</v>
      </c>
      <c r="N7" t="s">
        <v>8</v>
      </c>
      <c r="O7" s="6">
        <v>10800000000</v>
      </c>
      <c r="P7" s="10">
        <f t="shared" si="3"/>
        <v>14695725.062866721</v>
      </c>
      <c r="Q7" s="2">
        <f t="shared" si="4"/>
        <v>1.3607152835987705E-3</v>
      </c>
      <c r="T7" t="s">
        <v>8</v>
      </c>
      <c r="U7" s="6">
        <v>14000000000</v>
      </c>
      <c r="V7" s="10">
        <f t="shared" si="5"/>
        <v>19050013.970382787</v>
      </c>
      <c r="W7" s="2">
        <f t="shared" si="6"/>
        <v>1.3607152835987705E-3</v>
      </c>
      <c r="Z7" t="s">
        <v>8</v>
      </c>
      <c r="AA7" s="6">
        <v>16100000000</v>
      </c>
      <c r="AB7" s="10">
        <f t="shared" si="7"/>
        <v>21907516.065940205</v>
      </c>
      <c r="AC7" s="2">
        <f t="shared" si="8"/>
        <v>1.3607152835987705E-3</v>
      </c>
    </row>
    <row r="8" spans="1:29" x14ac:dyDescent="0.25">
      <c r="B8" t="s">
        <v>9</v>
      </c>
      <c r="C8" s="6">
        <v>757000000</v>
      </c>
      <c r="D8" s="6">
        <v>620000</v>
      </c>
      <c r="E8" s="2">
        <f t="shared" si="0"/>
        <v>8.1902245706737124E-4</v>
      </c>
      <c r="H8" t="s">
        <v>9</v>
      </c>
      <c r="I8" s="6">
        <v>1912000000</v>
      </c>
      <c r="J8" s="10">
        <f t="shared" si="1"/>
        <v>1565970.9379128139</v>
      </c>
      <c r="K8" s="2">
        <f t="shared" si="2"/>
        <v>8.1902245706737124E-4</v>
      </c>
      <c r="N8" t="s">
        <v>9</v>
      </c>
      <c r="O8" s="6">
        <v>3041000000</v>
      </c>
      <c r="P8" s="10">
        <f t="shared" si="3"/>
        <v>2490647.2919418761</v>
      </c>
      <c r="Q8" s="2">
        <f t="shared" si="4"/>
        <v>8.1902245706737124E-4</v>
      </c>
      <c r="T8" t="s">
        <v>9</v>
      </c>
      <c r="U8" s="6">
        <v>3996000000</v>
      </c>
      <c r="V8" s="10">
        <f t="shared" si="5"/>
        <v>3272813.7384412154</v>
      </c>
      <c r="W8" s="2">
        <f t="shared" si="6"/>
        <v>8.1902245706737124E-4</v>
      </c>
      <c r="Z8" t="s">
        <v>9</v>
      </c>
      <c r="AA8" s="6">
        <v>5351000000</v>
      </c>
      <c r="AB8" s="10">
        <f t="shared" si="7"/>
        <v>4382589.1677675033</v>
      </c>
      <c r="AC8" s="2">
        <f t="shared" si="8"/>
        <v>8.1902245706737124E-4</v>
      </c>
    </row>
    <row r="9" spans="1:29" x14ac:dyDescent="0.25">
      <c r="B9" s="1" t="s">
        <v>20</v>
      </c>
      <c r="C9" s="5">
        <f>SUM(C4:C8)</f>
        <v>12951000000</v>
      </c>
      <c r="D9" s="5">
        <f>SUM(D4:D8)</f>
        <v>111180000</v>
      </c>
      <c r="E9" s="1"/>
      <c r="H9" s="1" t="s">
        <v>20</v>
      </c>
      <c r="I9" s="5">
        <f>SUM(I4:I8)</f>
        <v>14316000000</v>
      </c>
      <c r="J9" s="11">
        <f>SUM(J4:J8)</f>
        <v>84209548.188570395</v>
      </c>
      <c r="K9" s="1"/>
      <c r="N9" s="1" t="s">
        <v>20</v>
      </c>
      <c r="O9" s="5">
        <f>SUM(O4:O8)</f>
        <v>23975000000</v>
      </c>
      <c r="P9" s="11">
        <f>SUM(P4:P8)</f>
        <v>116339684.14990671</v>
      </c>
      <c r="Q9" s="1"/>
      <c r="T9" s="1" t="s">
        <v>20</v>
      </c>
      <c r="U9" s="5">
        <f>SUM(U4:U8)</f>
        <v>30530000000</v>
      </c>
      <c r="V9" s="11">
        <f>SUM(V4:V8)</f>
        <v>145201947.49999192</v>
      </c>
      <c r="W9" s="1"/>
      <c r="Z9" s="1" t="s">
        <v>20</v>
      </c>
      <c r="AA9" s="5">
        <f>SUM(AA4:AA8)</f>
        <v>37255000000</v>
      </c>
      <c r="AB9" s="11">
        <f>SUM(AB4:AB8)</f>
        <v>185170434.05261582</v>
      </c>
      <c r="AC9" s="1"/>
    </row>
    <row r="10" spans="1:29" x14ac:dyDescent="0.25">
      <c r="O10" s="13"/>
      <c r="U10" s="13"/>
      <c r="AA10" s="13"/>
    </row>
    <row r="11" spans="1:29" x14ac:dyDescent="0.25">
      <c r="A11" t="s">
        <v>23</v>
      </c>
      <c r="B11" s="4" t="s">
        <v>1</v>
      </c>
      <c r="C11" s="4" t="s">
        <v>2</v>
      </c>
      <c r="D11" s="4" t="s">
        <v>3</v>
      </c>
      <c r="E11" s="4" t="s">
        <v>4</v>
      </c>
      <c r="G11" t="s">
        <v>23</v>
      </c>
      <c r="H11" s="4" t="s">
        <v>1</v>
      </c>
      <c r="I11" s="4" t="s">
        <v>2</v>
      </c>
      <c r="J11" s="9" t="s">
        <v>3</v>
      </c>
      <c r="K11" s="4" t="s">
        <v>4</v>
      </c>
      <c r="M11" t="s">
        <v>23</v>
      </c>
      <c r="N11" s="4" t="s">
        <v>1</v>
      </c>
      <c r="O11" s="4" t="s">
        <v>2</v>
      </c>
      <c r="P11" s="9" t="s">
        <v>3</v>
      </c>
      <c r="Q11" s="4" t="s">
        <v>4</v>
      </c>
      <c r="S11" t="s">
        <v>23</v>
      </c>
      <c r="T11" s="4" t="s">
        <v>1</v>
      </c>
      <c r="U11" s="4" t="s">
        <v>2</v>
      </c>
      <c r="V11" s="9" t="s">
        <v>3</v>
      </c>
      <c r="W11" s="4" t="s">
        <v>4</v>
      </c>
      <c r="Y11" t="s">
        <v>23</v>
      </c>
      <c r="Z11" s="4" t="s">
        <v>1</v>
      </c>
      <c r="AA11" s="4" t="s">
        <v>2</v>
      </c>
      <c r="AB11" s="9" t="s">
        <v>3</v>
      </c>
      <c r="AC11" s="4" t="s">
        <v>4</v>
      </c>
    </row>
    <row r="12" spans="1:29" x14ac:dyDescent="0.25">
      <c r="B12" t="s">
        <v>15</v>
      </c>
      <c r="C12" s="6">
        <v>529000000</v>
      </c>
      <c r="D12" s="6">
        <v>9590000</v>
      </c>
      <c r="E12" s="2">
        <f t="shared" ref="E12:E13" si="9">D12/C12</f>
        <v>1.8128544423440453E-2</v>
      </c>
      <c r="H12" t="s">
        <v>15</v>
      </c>
      <c r="I12" s="6">
        <v>2100000000</v>
      </c>
      <c r="J12" s="10">
        <f t="shared" ref="J12:J13" si="10">IFERROR(I12*K12,0)</f>
        <v>38069943.289224952</v>
      </c>
      <c r="K12" s="2">
        <f>$E12</f>
        <v>1.8128544423440453E-2</v>
      </c>
      <c r="N12" t="s">
        <v>15</v>
      </c>
      <c r="O12" s="6">
        <v>2400000000</v>
      </c>
      <c r="P12" s="10">
        <f t="shared" ref="P12:P13" si="11">IFERROR(O12*Q12,0)</f>
        <v>43508506.616257086</v>
      </c>
      <c r="Q12" s="2">
        <f>$E12</f>
        <v>1.8128544423440453E-2</v>
      </c>
      <c r="T12" t="s">
        <v>15</v>
      </c>
      <c r="U12" s="6">
        <v>3000000000</v>
      </c>
      <c r="V12" s="10">
        <f t="shared" ref="V12:V13" si="12">IFERROR(U12*W12,0)</f>
        <v>54385633.270321362</v>
      </c>
      <c r="W12" s="2">
        <f>$E12</f>
        <v>1.8128544423440453E-2</v>
      </c>
      <c r="Z12" t="s">
        <v>15</v>
      </c>
      <c r="AA12" s="6">
        <v>3800000000</v>
      </c>
      <c r="AB12" s="10">
        <f t="shared" ref="AB12:AB13" si="13">IFERROR(AA12*AC12,0)</f>
        <v>68888468.809073716</v>
      </c>
      <c r="AC12" s="2">
        <f>$E12</f>
        <v>1.8128544423440453E-2</v>
      </c>
    </row>
    <row r="13" spans="1:29" x14ac:dyDescent="0.25">
      <c r="B13" t="s">
        <v>16</v>
      </c>
      <c r="C13" s="6">
        <v>774000000</v>
      </c>
      <c r="D13" s="6">
        <v>19170000</v>
      </c>
      <c r="E13" s="2">
        <f t="shared" si="9"/>
        <v>2.4767441860465117E-2</v>
      </c>
      <c r="H13" t="s">
        <v>16</v>
      </c>
      <c r="I13" s="6">
        <v>900000000</v>
      </c>
      <c r="J13" s="10">
        <f t="shared" si="10"/>
        <v>22290697.674418606</v>
      </c>
      <c r="K13" s="2">
        <f>$E13</f>
        <v>2.4767441860465117E-2</v>
      </c>
      <c r="N13" t="s">
        <v>16</v>
      </c>
      <c r="O13" s="6">
        <v>1000000000</v>
      </c>
      <c r="P13" s="10">
        <f t="shared" si="11"/>
        <v>24767441.860465117</v>
      </c>
      <c r="Q13" s="2">
        <f>$E13</f>
        <v>2.4767441860465117E-2</v>
      </c>
      <c r="T13" t="s">
        <v>16</v>
      </c>
      <c r="U13" s="6">
        <v>1000000000</v>
      </c>
      <c r="V13" s="10">
        <f t="shared" si="12"/>
        <v>24767441.860465117</v>
      </c>
      <c r="W13" s="2">
        <f>$E13</f>
        <v>2.4767441860465117E-2</v>
      </c>
      <c r="Z13" t="s">
        <v>16</v>
      </c>
      <c r="AA13" s="6">
        <v>1200000000</v>
      </c>
      <c r="AB13" s="10">
        <f t="shared" si="13"/>
        <v>29720930.232558139</v>
      </c>
      <c r="AC13" s="2">
        <f>$E13</f>
        <v>2.4767441860465117E-2</v>
      </c>
    </row>
    <row r="14" spans="1:29" x14ac:dyDescent="0.25">
      <c r="B14" s="1" t="s">
        <v>20</v>
      </c>
      <c r="C14" s="5">
        <f>SUM(C12:C13)</f>
        <v>1303000000</v>
      </c>
      <c r="D14" s="5">
        <f>SUM(D12:D13)</f>
        <v>28760000</v>
      </c>
      <c r="H14" s="1" t="s">
        <v>20</v>
      </c>
      <c r="I14" s="5">
        <f>SUM(I12:I13)</f>
        <v>3000000000</v>
      </c>
      <c r="J14" s="11">
        <f>SUM(J12:J13)</f>
        <v>60360640.963643558</v>
      </c>
      <c r="N14" s="1" t="s">
        <v>20</v>
      </c>
      <c r="O14" s="5">
        <f>SUM(O12:O13)</f>
        <v>3400000000</v>
      </c>
      <c r="P14" s="11">
        <f>SUM(P12:P13)</f>
        <v>68275948.476722211</v>
      </c>
      <c r="T14" s="1" t="s">
        <v>20</v>
      </c>
      <c r="U14" s="5">
        <f>SUM(U12:U13)</f>
        <v>4000000000</v>
      </c>
      <c r="V14" s="11">
        <f>SUM(V12:V13)</f>
        <v>79153075.130786479</v>
      </c>
      <c r="Z14" s="1" t="s">
        <v>20</v>
      </c>
      <c r="AA14" s="5">
        <f>SUM(AA12:AA13)</f>
        <v>5000000000</v>
      </c>
      <c r="AB14" s="11">
        <f>SUM(AB12:AB13)</f>
        <v>98609399.041631848</v>
      </c>
    </row>
    <row r="15" spans="1:29" x14ac:dyDescent="0.25">
      <c r="O15" s="13"/>
      <c r="U15" s="13"/>
      <c r="AA15" s="13"/>
    </row>
    <row r="16" spans="1:29" x14ac:dyDescent="0.25">
      <c r="A16" t="s">
        <v>18</v>
      </c>
      <c r="B16" s="4" t="s">
        <v>1</v>
      </c>
      <c r="C16" s="4" t="s">
        <v>2</v>
      </c>
      <c r="D16" s="4" t="s">
        <v>3</v>
      </c>
      <c r="E16" s="4" t="s">
        <v>4</v>
      </c>
      <c r="G16" t="s">
        <v>18</v>
      </c>
      <c r="H16" s="4" t="s">
        <v>1</v>
      </c>
      <c r="I16" s="4" t="s">
        <v>2</v>
      </c>
      <c r="J16" s="9" t="s">
        <v>3</v>
      </c>
      <c r="K16" s="4" t="s">
        <v>4</v>
      </c>
      <c r="M16" t="s">
        <v>18</v>
      </c>
      <c r="N16" s="4" t="s">
        <v>1</v>
      </c>
      <c r="O16" s="4" t="s">
        <v>2</v>
      </c>
      <c r="P16" s="9" t="s">
        <v>3</v>
      </c>
      <c r="Q16" s="4" t="s">
        <v>4</v>
      </c>
      <c r="S16" t="s">
        <v>18</v>
      </c>
      <c r="T16" s="4" t="s">
        <v>1</v>
      </c>
      <c r="U16" s="4" t="s">
        <v>2</v>
      </c>
      <c r="V16" s="9" t="s">
        <v>3</v>
      </c>
      <c r="W16" s="4" t="s">
        <v>4</v>
      </c>
      <c r="Y16" t="s">
        <v>18</v>
      </c>
      <c r="Z16" s="4" t="s">
        <v>1</v>
      </c>
      <c r="AA16" s="4" t="s">
        <v>2</v>
      </c>
      <c r="AB16" s="9" t="s">
        <v>3</v>
      </c>
      <c r="AC16" s="4" t="s">
        <v>4</v>
      </c>
    </row>
    <row r="17" spans="2:29" x14ac:dyDescent="0.25">
      <c r="B17" t="s">
        <v>38</v>
      </c>
      <c r="C17" s="6">
        <f>708000000-C35</f>
        <v>683000000</v>
      </c>
      <c r="D17" s="6">
        <f>13510000-D35</f>
        <v>12310000</v>
      </c>
      <c r="E17" s="2">
        <f t="shared" ref="E17:E20" si="14">D17/C17</f>
        <v>1.802342606149341E-2</v>
      </c>
      <c r="H17" t="s">
        <v>10</v>
      </c>
      <c r="I17" s="6">
        <v>330000000</v>
      </c>
      <c r="J17" s="10">
        <f t="shared" ref="J17:J20" si="15">IFERROR(I17*K17,0)</f>
        <v>5947730.6002928251</v>
      </c>
      <c r="K17" s="2">
        <f>$E17</f>
        <v>1.802342606149341E-2</v>
      </c>
      <c r="N17" t="s">
        <v>10</v>
      </c>
      <c r="O17" s="6">
        <v>300000000</v>
      </c>
      <c r="P17" s="10">
        <f t="shared" ref="P17:P20" si="16">IFERROR(O17*Q17,0)</f>
        <v>5407027.8184480229</v>
      </c>
      <c r="Q17" s="2">
        <f>$E17</f>
        <v>1.802342606149341E-2</v>
      </c>
      <c r="T17" s="13" t="s">
        <v>10</v>
      </c>
      <c r="U17" s="6">
        <v>300000000</v>
      </c>
      <c r="V17" s="10">
        <f t="shared" ref="V17:V20" si="17">IFERROR(U17*W17,0)</f>
        <v>5407027.8184480229</v>
      </c>
      <c r="W17" s="2">
        <f>$E17</f>
        <v>1.802342606149341E-2</v>
      </c>
      <c r="Z17" s="13" t="s">
        <v>10</v>
      </c>
      <c r="AA17" s="6">
        <v>300000000</v>
      </c>
      <c r="AB17" s="10">
        <f t="shared" ref="AB17:AB20" si="18">IFERROR(AA17*AC17,0)</f>
        <v>5407027.8184480229</v>
      </c>
      <c r="AC17" s="2">
        <f>$E17</f>
        <v>1.802342606149341E-2</v>
      </c>
    </row>
    <row r="18" spans="2:29" x14ac:dyDescent="0.25">
      <c r="B18" t="s">
        <v>11</v>
      </c>
      <c r="C18" s="6">
        <v>430000000</v>
      </c>
      <c r="D18" s="6">
        <v>8039999.9999999991</v>
      </c>
      <c r="E18" s="2">
        <f t="shared" si="14"/>
        <v>1.8697674418604648E-2</v>
      </c>
      <c r="H18" t="s">
        <v>11</v>
      </c>
      <c r="I18" s="6">
        <v>250000000</v>
      </c>
      <c r="J18" s="10">
        <f t="shared" si="15"/>
        <v>4674418.6046511624</v>
      </c>
      <c r="K18" s="2">
        <f t="shared" ref="K18:K20" si="19">$E18</f>
        <v>1.8697674418604648E-2</v>
      </c>
      <c r="N18" t="s">
        <v>11</v>
      </c>
      <c r="O18" s="6">
        <v>200000000</v>
      </c>
      <c r="P18" s="10">
        <f t="shared" si="16"/>
        <v>3739534.8837209297</v>
      </c>
      <c r="Q18" s="2">
        <f t="shared" ref="Q18:Q20" si="20">$E18</f>
        <v>1.8697674418604648E-2</v>
      </c>
      <c r="T18" s="13" t="s">
        <v>11</v>
      </c>
      <c r="U18" s="6">
        <v>100000000</v>
      </c>
      <c r="V18" s="10">
        <f t="shared" si="17"/>
        <v>1869767.4418604649</v>
      </c>
      <c r="W18" s="2">
        <f t="shared" ref="W18:W20" si="21">$E18</f>
        <v>1.8697674418604648E-2</v>
      </c>
      <c r="Z18" s="13" t="s">
        <v>11</v>
      </c>
      <c r="AA18" s="6">
        <v>0</v>
      </c>
      <c r="AB18" s="10">
        <f t="shared" si="18"/>
        <v>0</v>
      </c>
      <c r="AC18" s="2">
        <f t="shared" ref="AC18:AC20" si="22">$E18</f>
        <v>1.8697674418604648E-2</v>
      </c>
    </row>
    <row r="19" spans="2:29" x14ac:dyDescent="0.25">
      <c r="B19" t="s">
        <v>34</v>
      </c>
      <c r="C19" s="6">
        <v>759000000</v>
      </c>
      <c r="D19" s="6">
        <v>23150000</v>
      </c>
      <c r="E19" s="2">
        <f t="shared" si="14"/>
        <v>3.0500658761528326E-2</v>
      </c>
      <c r="H19" t="s">
        <v>34</v>
      </c>
      <c r="I19" s="6">
        <v>700000000</v>
      </c>
      <c r="J19" s="10">
        <f t="shared" si="15"/>
        <v>21350461.133069828</v>
      </c>
      <c r="K19" s="2">
        <f t="shared" si="19"/>
        <v>3.0500658761528326E-2</v>
      </c>
      <c r="L19" s="13"/>
      <c r="N19" t="s">
        <v>34</v>
      </c>
      <c r="O19" s="6">
        <v>500000000</v>
      </c>
      <c r="P19" s="10">
        <f t="shared" si="16"/>
        <v>15250329.380764164</v>
      </c>
      <c r="Q19" s="2">
        <f t="shared" si="20"/>
        <v>3.0500658761528326E-2</v>
      </c>
      <c r="R19" s="13"/>
      <c r="T19" s="13" t="s">
        <v>34</v>
      </c>
      <c r="U19" s="6">
        <v>300000000</v>
      </c>
      <c r="V19" s="10">
        <f t="shared" si="17"/>
        <v>9150197.628458498</v>
      </c>
      <c r="W19" s="2">
        <f t="shared" si="21"/>
        <v>3.0500658761528326E-2</v>
      </c>
      <c r="Z19" s="13" t="s">
        <v>34</v>
      </c>
      <c r="AA19" s="6">
        <v>0</v>
      </c>
      <c r="AB19" s="10">
        <f t="shared" si="18"/>
        <v>0</v>
      </c>
      <c r="AC19" s="2">
        <f t="shared" si="22"/>
        <v>3.0500658761528326E-2</v>
      </c>
    </row>
    <row r="20" spans="2:29" x14ac:dyDescent="0.25">
      <c r="B20" t="s">
        <v>12</v>
      </c>
      <c r="C20" s="6">
        <v>70000</v>
      </c>
      <c r="D20" s="6">
        <v>60</v>
      </c>
      <c r="E20" s="2">
        <f t="shared" si="14"/>
        <v>8.571428571428571E-4</v>
      </c>
      <c r="H20" t="s">
        <v>12</v>
      </c>
      <c r="I20" s="6">
        <v>600000000</v>
      </c>
      <c r="J20" s="10">
        <f t="shared" si="15"/>
        <v>514285.71428571426</v>
      </c>
      <c r="K20" s="2">
        <f t="shared" si="19"/>
        <v>8.571428571428571E-4</v>
      </c>
      <c r="L20" s="13"/>
      <c r="N20" t="s">
        <v>12</v>
      </c>
      <c r="O20" s="6">
        <v>1000000000</v>
      </c>
      <c r="P20" s="10">
        <f t="shared" si="16"/>
        <v>857142.85714285704</v>
      </c>
      <c r="Q20" s="2">
        <f t="shared" si="20"/>
        <v>8.571428571428571E-4</v>
      </c>
      <c r="R20" s="13"/>
      <c r="T20" s="13" t="s">
        <v>12</v>
      </c>
      <c r="U20" s="6">
        <v>1000000000</v>
      </c>
      <c r="V20" s="10">
        <f t="shared" si="17"/>
        <v>857142.85714285704</v>
      </c>
      <c r="W20" s="2">
        <f t="shared" si="21"/>
        <v>8.571428571428571E-4</v>
      </c>
      <c r="Z20" s="13" t="s">
        <v>12</v>
      </c>
      <c r="AA20" s="6">
        <v>1000000000</v>
      </c>
      <c r="AB20" s="10">
        <f t="shared" si="18"/>
        <v>857142.85714285704</v>
      </c>
      <c r="AC20" s="2">
        <f t="shared" si="22"/>
        <v>8.571428571428571E-4</v>
      </c>
    </row>
    <row r="21" spans="2:29" s="13" customFormat="1" x14ac:dyDescent="0.25">
      <c r="C21" s="6"/>
      <c r="D21" s="6"/>
      <c r="E21" s="2"/>
      <c r="H21" s="13" t="s">
        <v>39</v>
      </c>
      <c r="I21" s="6">
        <v>100000000</v>
      </c>
      <c r="J21" s="10"/>
      <c r="K21" s="2"/>
      <c r="N21" s="13" t="s">
        <v>39</v>
      </c>
      <c r="O21" s="6">
        <v>100000000</v>
      </c>
      <c r="P21" s="10"/>
      <c r="Q21" s="21"/>
      <c r="T21" s="13" t="s">
        <v>39</v>
      </c>
      <c r="U21" s="6">
        <v>300000000</v>
      </c>
      <c r="V21" s="10"/>
      <c r="W21" s="21"/>
      <c r="Z21" s="13" t="s">
        <v>39</v>
      </c>
      <c r="AA21" s="6">
        <v>500000000</v>
      </c>
      <c r="AB21" s="10"/>
      <c r="AC21" s="21"/>
    </row>
    <row r="22" spans="2:29" s="13" customFormat="1" x14ac:dyDescent="0.25">
      <c r="C22" s="6"/>
      <c r="D22" s="6"/>
      <c r="E22" s="2"/>
      <c r="H22" s="13" t="s">
        <v>40</v>
      </c>
      <c r="I22" s="6">
        <v>500000000</v>
      </c>
      <c r="J22" s="10"/>
      <c r="K22" s="2"/>
      <c r="N22" s="13" t="s">
        <v>40</v>
      </c>
      <c r="O22" s="6">
        <v>500000000</v>
      </c>
      <c r="P22" s="10"/>
      <c r="Q22" s="21"/>
      <c r="T22" s="13" t="s">
        <v>40</v>
      </c>
      <c r="U22" s="6">
        <v>1000000000</v>
      </c>
      <c r="V22" s="10"/>
      <c r="W22" s="21"/>
      <c r="Z22" s="13" t="s">
        <v>40</v>
      </c>
      <c r="AA22" s="6">
        <v>1000000000</v>
      </c>
      <c r="AB22" s="10"/>
      <c r="AC22" s="21"/>
    </row>
    <row r="23" spans="2:29" s="13" customFormat="1" x14ac:dyDescent="0.25">
      <c r="C23" s="6"/>
      <c r="D23" s="6"/>
      <c r="E23" s="2"/>
      <c r="H23" s="13" t="s">
        <v>41</v>
      </c>
      <c r="I23" s="6">
        <v>200000000</v>
      </c>
      <c r="J23" s="10"/>
      <c r="K23" s="2"/>
      <c r="N23" s="13" t="s">
        <v>41</v>
      </c>
      <c r="O23" s="6">
        <v>2000000000</v>
      </c>
      <c r="P23" s="10"/>
      <c r="Q23" s="21"/>
      <c r="T23" s="13" t="s">
        <v>41</v>
      </c>
      <c r="U23" s="6">
        <v>2000000000</v>
      </c>
      <c r="V23" s="10"/>
      <c r="W23" s="21"/>
      <c r="Z23" s="13" t="s">
        <v>41</v>
      </c>
      <c r="AA23" s="6">
        <v>2000000000</v>
      </c>
      <c r="AB23" s="10"/>
      <c r="AC23" s="21"/>
    </row>
    <row r="24" spans="2:29" s="13" customFormat="1" x14ac:dyDescent="0.25">
      <c r="C24" s="6"/>
      <c r="D24" s="6"/>
      <c r="E24" s="2"/>
      <c r="H24" s="13" t="s">
        <v>42</v>
      </c>
      <c r="I24" s="6">
        <v>600000000</v>
      </c>
      <c r="J24" s="10"/>
      <c r="K24" s="2"/>
      <c r="N24" s="13" t="s">
        <v>42</v>
      </c>
      <c r="O24" s="6">
        <v>1000000000</v>
      </c>
      <c r="P24" s="10"/>
      <c r="Q24" s="21"/>
      <c r="T24" s="13" t="s">
        <v>42</v>
      </c>
      <c r="U24" s="6">
        <v>1000000000</v>
      </c>
      <c r="V24" s="10"/>
      <c r="W24" s="21"/>
      <c r="Z24" s="13" t="s">
        <v>42</v>
      </c>
      <c r="AA24" s="6">
        <v>1000000000</v>
      </c>
      <c r="AB24" s="10"/>
      <c r="AC24" s="21"/>
    </row>
    <row r="25" spans="2:29" s="13" customFormat="1" x14ac:dyDescent="0.25">
      <c r="C25" s="6"/>
      <c r="D25" s="6"/>
      <c r="E25" s="2"/>
      <c r="H25" s="13" t="s">
        <v>43</v>
      </c>
      <c r="I25" s="6">
        <v>400000000</v>
      </c>
      <c r="J25" s="10"/>
      <c r="K25" s="2"/>
      <c r="N25" s="13" t="s">
        <v>43</v>
      </c>
      <c r="O25" s="6">
        <v>500000000</v>
      </c>
      <c r="P25" s="10"/>
      <c r="Q25" s="21"/>
      <c r="T25" s="13" t="s">
        <v>43</v>
      </c>
      <c r="U25" s="6">
        <v>1000000000</v>
      </c>
      <c r="V25" s="10"/>
      <c r="W25" s="21"/>
      <c r="Z25" s="13" t="s">
        <v>43</v>
      </c>
      <c r="AA25" s="6">
        <v>1000000000</v>
      </c>
      <c r="AB25" s="10"/>
      <c r="AC25" s="21"/>
    </row>
    <row r="26" spans="2:29" s="13" customFormat="1" x14ac:dyDescent="0.25">
      <c r="C26" s="6"/>
      <c r="D26" s="6"/>
      <c r="E26" s="2"/>
      <c r="H26" s="13" t="s">
        <v>52</v>
      </c>
      <c r="I26" s="6">
        <v>0</v>
      </c>
      <c r="J26" s="10"/>
      <c r="K26" s="2"/>
      <c r="N26" s="13" t="s">
        <v>52</v>
      </c>
      <c r="O26" s="6">
        <v>500000000</v>
      </c>
      <c r="P26" s="10"/>
      <c r="Q26" s="21"/>
      <c r="T26" s="13" t="s">
        <v>52</v>
      </c>
      <c r="U26" s="6">
        <v>1000000000</v>
      </c>
      <c r="V26" s="10"/>
      <c r="W26" s="21"/>
      <c r="Z26" s="13" t="s">
        <v>52</v>
      </c>
      <c r="AA26" s="6">
        <v>1000000000</v>
      </c>
      <c r="AB26" s="10"/>
      <c r="AC26" s="21"/>
    </row>
    <row r="27" spans="2:29" s="13" customFormat="1" x14ac:dyDescent="0.25">
      <c r="C27" s="6"/>
      <c r="D27" s="6"/>
      <c r="E27" s="2"/>
      <c r="H27" s="13" t="s">
        <v>44</v>
      </c>
      <c r="I27" s="6">
        <v>300000000</v>
      </c>
      <c r="J27" s="10"/>
      <c r="K27" s="2"/>
      <c r="N27" s="13" t="s">
        <v>44</v>
      </c>
      <c r="O27" s="6">
        <v>500000000</v>
      </c>
      <c r="P27" s="10"/>
      <c r="Q27" s="21"/>
      <c r="T27" s="13" t="s">
        <v>44</v>
      </c>
      <c r="U27" s="6">
        <v>1000000000</v>
      </c>
      <c r="V27" s="10"/>
      <c r="W27" s="21"/>
      <c r="Z27" s="13" t="s">
        <v>44</v>
      </c>
      <c r="AA27" s="6">
        <v>1500000000</v>
      </c>
      <c r="AB27" s="10"/>
      <c r="AC27" s="21"/>
    </row>
    <row r="28" spans="2:29" s="13" customFormat="1" x14ac:dyDescent="0.25">
      <c r="C28" s="6"/>
      <c r="D28" s="6"/>
      <c r="E28" s="2"/>
      <c r="H28" s="13" t="s">
        <v>53</v>
      </c>
      <c r="I28" s="6">
        <v>0</v>
      </c>
      <c r="J28" s="10"/>
      <c r="K28" s="2"/>
      <c r="N28" s="13" t="s">
        <v>53</v>
      </c>
      <c r="O28" s="6">
        <v>300000000</v>
      </c>
      <c r="P28" s="10"/>
      <c r="Q28" s="21"/>
      <c r="T28" s="13" t="s">
        <v>53</v>
      </c>
      <c r="U28" s="6">
        <v>500000000</v>
      </c>
      <c r="V28" s="10"/>
      <c r="W28" s="21"/>
      <c r="Z28" s="13" t="s">
        <v>53</v>
      </c>
      <c r="AA28" s="6">
        <v>1000000000</v>
      </c>
      <c r="AB28" s="10"/>
      <c r="AC28" s="21"/>
    </row>
    <row r="29" spans="2:29" s="13" customFormat="1" x14ac:dyDescent="0.25">
      <c r="C29" s="6"/>
      <c r="D29" s="6"/>
      <c r="E29" s="2"/>
      <c r="I29" s="6"/>
      <c r="J29" s="10"/>
      <c r="K29" s="2"/>
      <c r="O29" s="6"/>
      <c r="P29" s="10"/>
      <c r="Q29" s="2"/>
      <c r="U29" s="6"/>
      <c r="V29" s="10"/>
      <c r="W29" s="2"/>
      <c r="AA29" s="6"/>
      <c r="AB29" s="10"/>
      <c r="AC29" s="2"/>
    </row>
    <row r="30" spans="2:29" s="13" customFormat="1" x14ac:dyDescent="0.25">
      <c r="C30" s="6"/>
      <c r="D30" s="6"/>
      <c r="E30" s="2"/>
      <c r="I30" s="6"/>
      <c r="J30" s="10"/>
      <c r="K30" s="2"/>
      <c r="O30" s="6"/>
      <c r="P30" s="10"/>
      <c r="Q30" s="2"/>
      <c r="U30" s="6"/>
      <c r="V30" s="10"/>
      <c r="W30" s="2"/>
      <c r="AA30" s="6"/>
      <c r="AB30" s="10"/>
      <c r="AC30" s="2"/>
    </row>
    <row r="31" spans="2:29" s="13" customFormat="1" x14ac:dyDescent="0.25">
      <c r="C31" s="6"/>
      <c r="D31" s="6"/>
      <c r="E31" s="2"/>
      <c r="I31" s="6"/>
      <c r="J31" s="10"/>
      <c r="K31" s="2"/>
      <c r="O31" s="6"/>
      <c r="P31" s="10"/>
      <c r="Q31" s="2"/>
      <c r="U31" s="6"/>
      <c r="V31" s="10"/>
      <c r="W31" s="2"/>
      <c r="AA31" s="6"/>
      <c r="AB31" s="10"/>
      <c r="AC31" s="2"/>
    </row>
    <row r="32" spans="2:29" x14ac:dyDescent="0.25">
      <c r="B32" s="1" t="s">
        <v>20</v>
      </c>
      <c r="C32" s="5">
        <f>SUM(C17:C20)</f>
        <v>1872070000</v>
      </c>
      <c r="D32" s="5">
        <f>SUM(D17:D20)</f>
        <v>43500060</v>
      </c>
      <c r="H32" s="1" t="s">
        <v>20</v>
      </c>
      <c r="I32" s="5">
        <f>SUM(I17:I31)</f>
        <v>3980000000</v>
      </c>
      <c r="J32" s="11">
        <f>SUM(J17:J20)</f>
        <v>32486896.052299529</v>
      </c>
      <c r="N32" s="1" t="s">
        <v>20</v>
      </c>
      <c r="O32" s="5">
        <f>SUM(O17:O31)</f>
        <v>7400000000</v>
      </c>
      <c r="P32" s="11">
        <f>SUM(P17:P20)</f>
        <v>25254034.940075975</v>
      </c>
      <c r="T32" s="1" t="s">
        <v>20</v>
      </c>
      <c r="U32" s="5">
        <f>SUM(U17:U31)</f>
        <v>9500000000</v>
      </c>
      <c r="V32" s="11">
        <f>SUM(V17:V20)</f>
        <v>17284135.745909844</v>
      </c>
      <c r="Z32" s="1" t="s">
        <v>20</v>
      </c>
      <c r="AA32" s="5">
        <f>SUM(AA17:AA31)</f>
        <v>10300000000</v>
      </c>
      <c r="AB32" s="11">
        <f>SUM(AB17:AB20)</f>
        <v>6264170.6755908802</v>
      </c>
    </row>
    <row r="33" spans="1:29" x14ac:dyDescent="0.25">
      <c r="O33" s="13"/>
      <c r="U33" s="13"/>
      <c r="AA33" s="13"/>
    </row>
    <row r="34" spans="1:29" x14ac:dyDescent="0.25">
      <c r="A34" t="s">
        <v>17</v>
      </c>
      <c r="B34" s="4" t="s">
        <v>1</v>
      </c>
      <c r="C34" s="4" t="s">
        <v>2</v>
      </c>
      <c r="D34" s="4" t="s">
        <v>3</v>
      </c>
      <c r="E34" s="4" t="s">
        <v>4</v>
      </c>
      <c r="G34" t="s">
        <v>17</v>
      </c>
      <c r="H34" s="4" t="s">
        <v>1</v>
      </c>
      <c r="I34" s="4" t="s">
        <v>2</v>
      </c>
      <c r="J34" s="9" t="s">
        <v>3</v>
      </c>
      <c r="K34" s="4" t="s">
        <v>4</v>
      </c>
      <c r="M34" t="s">
        <v>17</v>
      </c>
      <c r="N34" s="4" t="s">
        <v>1</v>
      </c>
      <c r="O34" s="4" t="s">
        <v>2</v>
      </c>
      <c r="P34" s="9" t="s">
        <v>3</v>
      </c>
      <c r="Q34" s="4" t="s">
        <v>4</v>
      </c>
      <c r="S34" t="s">
        <v>17</v>
      </c>
      <c r="T34" s="4" t="s">
        <v>1</v>
      </c>
      <c r="U34" s="4" t="s">
        <v>2</v>
      </c>
      <c r="V34" s="9" t="s">
        <v>3</v>
      </c>
      <c r="W34" s="4" t="s">
        <v>4</v>
      </c>
      <c r="Y34" t="s">
        <v>17</v>
      </c>
      <c r="Z34" s="4" t="s">
        <v>1</v>
      </c>
      <c r="AA34" s="4" t="s">
        <v>2</v>
      </c>
      <c r="AB34" s="9" t="s">
        <v>3</v>
      </c>
      <c r="AC34" s="4" t="s">
        <v>4</v>
      </c>
    </row>
    <row r="35" spans="1:29" x14ac:dyDescent="0.25">
      <c r="B35" t="s">
        <v>37</v>
      </c>
      <c r="C35" s="6">
        <v>25000000</v>
      </c>
      <c r="D35" s="6">
        <v>1200000</v>
      </c>
      <c r="E35" s="2">
        <f>D35/C35</f>
        <v>4.8000000000000001E-2</v>
      </c>
      <c r="H35" t="s">
        <v>37</v>
      </c>
      <c r="I35" s="6">
        <v>0</v>
      </c>
      <c r="J35" s="10">
        <f>IFERROR(I35*K35,0)</f>
        <v>0</v>
      </c>
      <c r="K35" s="2">
        <f>$E35</f>
        <v>4.8000000000000001E-2</v>
      </c>
      <c r="N35" s="13" t="s">
        <v>37</v>
      </c>
      <c r="O35" s="6">
        <v>0</v>
      </c>
      <c r="P35" s="10">
        <f>IFERROR(O35*Q35,0)</f>
        <v>0</v>
      </c>
      <c r="Q35" s="2">
        <f>$E35</f>
        <v>4.8000000000000001E-2</v>
      </c>
      <c r="T35" s="13" t="s">
        <v>37</v>
      </c>
      <c r="U35" s="6">
        <f>1.1*O35</f>
        <v>0</v>
      </c>
      <c r="V35" s="10">
        <f>IFERROR(U35*W35,0)</f>
        <v>0</v>
      </c>
      <c r="W35" s="2">
        <f>$E35</f>
        <v>4.8000000000000001E-2</v>
      </c>
      <c r="Z35" s="13" t="s">
        <v>37</v>
      </c>
      <c r="AA35" s="6">
        <f>1.1*U35</f>
        <v>0</v>
      </c>
      <c r="AB35" s="10">
        <f>IFERROR(AA35*AC35,0)</f>
        <v>0</v>
      </c>
      <c r="AC35" s="2">
        <f>$E35</f>
        <v>4.8000000000000001E-2</v>
      </c>
    </row>
    <row r="36" spans="1:29" s="13" customFormat="1" x14ac:dyDescent="0.25">
      <c r="C36" s="6"/>
      <c r="D36" s="6"/>
      <c r="E36" s="2"/>
      <c r="H36" s="13" t="s">
        <v>54</v>
      </c>
      <c r="I36" s="6">
        <v>0</v>
      </c>
      <c r="J36" s="10"/>
      <c r="K36" s="2"/>
      <c r="N36" s="13" t="s">
        <v>54</v>
      </c>
      <c r="O36" s="6">
        <v>0</v>
      </c>
      <c r="P36" s="10"/>
      <c r="Q36" s="2"/>
      <c r="T36" s="13" t="s">
        <v>54</v>
      </c>
      <c r="U36" s="6">
        <v>0</v>
      </c>
      <c r="V36" s="10"/>
      <c r="W36" s="2"/>
      <c r="Z36" s="13" t="s">
        <v>54</v>
      </c>
      <c r="AA36" s="6">
        <v>0</v>
      </c>
      <c r="AB36" s="10"/>
      <c r="AC36" s="2"/>
    </row>
    <row r="37" spans="1:29" s="13" customFormat="1" x14ac:dyDescent="0.25">
      <c r="C37" s="6"/>
      <c r="D37" s="6"/>
      <c r="E37" s="2"/>
      <c r="H37" s="13" t="s">
        <v>55</v>
      </c>
      <c r="I37" s="6">
        <v>300000000</v>
      </c>
      <c r="J37" s="10"/>
      <c r="K37" s="2"/>
      <c r="N37" s="13" t="s">
        <v>55</v>
      </c>
      <c r="O37" s="6">
        <v>350000000</v>
      </c>
      <c r="P37" s="10"/>
      <c r="Q37" s="21"/>
      <c r="T37" s="13" t="s">
        <v>55</v>
      </c>
      <c r="U37" s="6">
        <v>700000000</v>
      </c>
      <c r="V37" s="10"/>
      <c r="W37" s="21"/>
      <c r="Z37" s="13" t="s">
        <v>55</v>
      </c>
      <c r="AA37" s="6">
        <v>700000000</v>
      </c>
      <c r="AB37" s="10"/>
      <c r="AC37" s="21"/>
    </row>
    <row r="38" spans="1:29" s="13" customFormat="1" x14ac:dyDescent="0.25">
      <c r="C38" s="6"/>
      <c r="D38" s="6"/>
      <c r="E38" s="2"/>
      <c r="H38" s="13" t="s">
        <v>56</v>
      </c>
      <c r="I38" s="6">
        <v>100000000</v>
      </c>
      <c r="J38" s="10"/>
      <c r="K38" s="2"/>
      <c r="N38" s="13" t="s">
        <v>56</v>
      </c>
      <c r="O38" s="6">
        <v>150000000</v>
      </c>
      <c r="P38" s="10"/>
      <c r="Q38" s="21"/>
      <c r="T38" s="13" t="s">
        <v>56</v>
      </c>
      <c r="U38" s="6">
        <v>300000000</v>
      </c>
      <c r="V38" s="10"/>
      <c r="W38" s="21"/>
      <c r="Z38" s="13" t="s">
        <v>56</v>
      </c>
      <c r="AA38" s="6">
        <v>300000000</v>
      </c>
      <c r="AB38" s="10"/>
      <c r="AC38" s="21"/>
    </row>
    <row r="39" spans="1:29" s="13" customFormat="1" x14ac:dyDescent="0.25">
      <c r="C39" s="6"/>
      <c r="D39" s="6"/>
      <c r="E39" s="2"/>
      <c r="H39" s="13" t="s">
        <v>34</v>
      </c>
      <c r="I39" s="6">
        <v>400000000</v>
      </c>
      <c r="J39" s="10"/>
      <c r="K39" s="2"/>
      <c r="N39" s="13" t="s">
        <v>34</v>
      </c>
      <c r="O39" s="6">
        <v>1000000000</v>
      </c>
      <c r="P39" s="10"/>
      <c r="Q39" s="21"/>
      <c r="T39" s="13" t="s">
        <v>34</v>
      </c>
      <c r="U39" s="6">
        <v>1000000000</v>
      </c>
      <c r="V39" s="10"/>
      <c r="W39" s="21"/>
      <c r="Z39" s="13" t="s">
        <v>34</v>
      </c>
      <c r="AA39" s="6">
        <v>1000000000</v>
      </c>
      <c r="AB39" s="10"/>
      <c r="AC39" s="21"/>
    </row>
    <row r="40" spans="1:29" s="13" customFormat="1" x14ac:dyDescent="0.25">
      <c r="C40" s="6"/>
      <c r="D40" s="6"/>
      <c r="E40" s="2"/>
      <c r="H40" s="20" t="s">
        <v>51</v>
      </c>
      <c r="I40" s="6">
        <v>300000000</v>
      </c>
      <c r="J40" s="10"/>
      <c r="K40" s="2"/>
      <c r="N40" s="20" t="s">
        <v>51</v>
      </c>
      <c r="O40" s="6">
        <v>0</v>
      </c>
      <c r="P40" s="10"/>
      <c r="Q40" s="21"/>
      <c r="T40" s="20" t="s">
        <v>51</v>
      </c>
      <c r="U40" s="6">
        <v>0</v>
      </c>
      <c r="V40" s="10"/>
      <c r="W40" s="21"/>
      <c r="Z40" s="20" t="s">
        <v>51</v>
      </c>
      <c r="AA40" s="6">
        <v>0</v>
      </c>
      <c r="AB40" s="10"/>
      <c r="AC40" s="21"/>
    </row>
    <row r="41" spans="1:29" s="13" customFormat="1" x14ac:dyDescent="0.25">
      <c r="C41" s="6"/>
      <c r="D41" s="6"/>
      <c r="E41" s="2"/>
      <c r="H41" s="13" t="s">
        <v>46</v>
      </c>
      <c r="I41" s="6">
        <v>500000000</v>
      </c>
      <c r="J41" s="10"/>
      <c r="K41" s="2"/>
      <c r="N41" s="13" t="s">
        <v>46</v>
      </c>
      <c r="O41" s="6">
        <v>1000000000</v>
      </c>
      <c r="P41" s="10"/>
      <c r="Q41" s="21"/>
      <c r="T41" s="13" t="s">
        <v>46</v>
      </c>
      <c r="U41" s="6">
        <v>1000000000</v>
      </c>
      <c r="V41" s="10"/>
      <c r="W41" s="21"/>
      <c r="Z41" s="13" t="s">
        <v>46</v>
      </c>
      <c r="AA41" s="6">
        <v>2000000000</v>
      </c>
      <c r="AB41" s="10"/>
      <c r="AC41" s="21"/>
    </row>
    <row r="42" spans="1:29" s="13" customFormat="1" x14ac:dyDescent="0.25">
      <c r="C42" s="6"/>
      <c r="D42" s="6"/>
      <c r="E42" s="2"/>
      <c r="H42" s="13" t="s">
        <v>45</v>
      </c>
      <c r="I42" s="6">
        <v>400000000</v>
      </c>
      <c r="J42" s="10"/>
      <c r="K42" s="2"/>
      <c r="N42" s="13" t="s">
        <v>45</v>
      </c>
      <c r="O42" s="6">
        <v>500000000</v>
      </c>
      <c r="P42" s="10"/>
      <c r="Q42" s="21"/>
      <c r="T42" s="13" t="s">
        <v>45</v>
      </c>
      <c r="U42" s="6">
        <v>1000000000</v>
      </c>
      <c r="V42" s="10"/>
      <c r="W42" s="21"/>
      <c r="Z42" s="13" t="s">
        <v>45</v>
      </c>
      <c r="AA42" s="6">
        <v>1000000000</v>
      </c>
      <c r="AB42" s="10"/>
      <c r="AC42" s="21"/>
    </row>
    <row r="43" spans="1:29" s="13" customFormat="1" x14ac:dyDescent="0.25">
      <c r="C43" s="6"/>
      <c r="D43" s="6"/>
      <c r="E43" s="2"/>
      <c r="H43" s="13" t="s">
        <v>47</v>
      </c>
      <c r="I43" s="6"/>
      <c r="J43" s="10"/>
      <c r="K43" s="2"/>
      <c r="N43" s="13" t="s">
        <v>47</v>
      </c>
      <c r="O43" s="6">
        <v>500000000</v>
      </c>
      <c r="P43" s="10"/>
      <c r="Q43" s="21"/>
      <c r="T43" s="13" t="s">
        <v>47</v>
      </c>
      <c r="U43" s="6">
        <v>900000000</v>
      </c>
      <c r="V43" s="10"/>
      <c r="W43" s="21"/>
      <c r="Z43" s="13" t="s">
        <v>47</v>
      </c>
      <c r="AA43" s="6">
        <v>2000000000</v>
      </c>
      <c r="AB43" s="10"/>
      <c r="AC43" s="21"/>
    </row>
    <row r="44" spans="1:29" s="13" customFormat="1" x14ac:dyDescent="0.25">
      <c r="C44" s="6"/>
      <c r="D44" s="6"/>
      <c r="E44" s="2"/>
      <c r="H44" s="13" t="s">
        <v>48</v>
      </c>
      <c r="I44" s="6">
        <v>120000000</v>
      </c>
      <c r="J44" s="10"/>
      <c r="K44" s="2"/>
      <c r="N44" s="13" t="s">
        <v>48</v>
      </c>
      <c r="O44" s="6">
        <v>500000000</v>
      </c>
      <c r="P44" s="10"/>
      <c r="Q44" s="21"/>
      <c r="T44" s="13" t="s">
        <v>48</v>
      </c>
      <c r="U44" s="6">
        <v>1000000000</v>
      </c>
      <c r="V44" s="10"/>
      <c r="W44" s="21"/>
      <c r="Z44" s="13" t="s">
        <v>48</v>
      </c>
      <c r="AA44" s="6">
        <v>2000000000</v>
      </c>
      <c r="AB44" s="10"/>
      <c r="AC44" s="21"/>
    </row>
    <row r="45" spans="1:29" s="13" customFormat="1" x14ac:dyDescent="0.25">
      <c r="C45" s="6"/>
      <c r="D45" s="6"/>
      <c r="E45" s="2"/>
      <c r="H45" s="13" t="s">
        <v>49</v>
      </c>
      <c r="I45" s="6">
        <v>400000000</v>
      </c>
      <c r="J45" s="10"/>
      <c r="K45" s="2"/>
      <c r="N45" s="13" t="s">
        <v>49</v>
      </c>
      <c r="O45" s="6">
        <v>470000000</v>
      </c>
      <c r="P45" s="10"/>
      <c r="Q45" s="21"/>
      <c r="T45" s="13" t="s">
        <v>49</v>
      </c>
      <c r="U45" s="6">
        <v>470000000</v>
      </c>
      <c r="V45" s="10"/>
      <c r="W45" s="21"/>
      <c r="Z45" s="13" t="s">
        <v>49</v>
      </c>
      <c r="AA45" s="6">
        <v>700000000</v>
      </c>
      <c r="AB45" s="10"/>
      <c r="AC45" s="21"/>
    </row>
    <row r="46" spans="1:29" s="13" customFormat="1" x14ac:dyDescent="0.25">
      <c r="C46" s="6"/>
      <c r="D46" s="6"/>
      <c r="E46" s="2"/>
      <c r="H46" s="13" t="s">
        <v>50</v>
      </c>
      <c r="I46" s="6">
        <v>500000000</v>
      </c>
      <c r="J46" s="10"/>
      <c r="K46" s="2"/>
      <c r="N46" s="13" t="s">
        <v>50</v>
      </c>
      <c r="O46" s="6">
        <v>1000000000</v>
      </c>
      <c r="P46" s="10"/>
      <c r="Q46" s="21"/>
      <c r="T46" s="13" t="s">
        <v>50</v>
      </c>
      <c r="U46" s="6">
        <v>1000000000</v>
      </c>
      <c r="V46" s="10"/>
      <c r="W46" s="21"/>
      <c r="Z46" s="13" t="s">
        <v>50</v>
      </c>
      <c r="AA46" s="6">
        <v>1000000000</v>
      </c>
      <c r="AB46" s="10"/>
      <c r="AC46" s="21"/>
    </row>
    <row r="47" spans="1:29" s="13" customFormat="1" x14ac:dyDescent="0.25">
      <c r="C47" s="6"/>
      <c r="D47" s="6"/>
      <c r="E47" s="2"/>
      <c r="I47" s="6"/>
      <c r="J47" s="10"/>
      <c r="K47" s="2"/>
      <c r="O47" s="6"/>
      <c r="P47" s="10"/>
      <c r="Q47" s="2"/>
      <c r="U47" s="6"/>
      <c r="V47" s="10"/>
      <c r="W47" s="2"/>
      <c r="AA47" s="6"/>
      <c r="AB47" s="10"/>
      <c r="AC47" s="2"/>
    </row>
    <row r="48" spans="1:29" s="13" customFormat="1" x14ac:dyDescent="0.25">
      <c r="C48" s="6"/>
      <c r="D48" s="6"/>
      <c r="E48" s="2"/>
      <c r="I48" s="6"/>
      <c r="J48" s="10"/>
      <c r="K48" s="2"/>
      <c r="O48" s="6"/>
      <c r="P48" s="10"/>
      <c r="Q48" s="2"/>
      <c r="U48" s="6"/>
      <c r="V48" s="10"/>
      <c r="W48" s="2"/>
      <c r="AA48" s="6"/>
      <c r="AB48" s="10"/>
      <c r="AC48" s="2"/>
    </row>
    <row r="49" spans="1:29" s="13" customFormat="1" x14ac:dyDescent="0.25">
      <c r="C49" s="6"/>
      <c r="D49" s="6"/>
      <c r="E49" s="2"/>
      <c r="I49" s="6"/>
      <c r="J49" s="10"/>
      <c r="K49" s="2"/>
      <c r="O49" s="6"/>
      <c r="P49" s="10"/>
      <c r="Q49" s="2"/>
      <c r="U49" s="6"/>
      <c r="V49" s="10"/>
      <c r="W49" s="2"/>
      <c r="AA49" s="6"/>
      <c r="AB49" s="10"/>
      <c r="AC49" s="2"/>
    </row>
    <row r="50" spans="1:29" x14ac:dyDescent="0.25">
      <c r="B50" s="1" t="s">
        <v>20</v>
      </c>
      <c r="C50" s="5">
        <f>SUM(C35)</f>
        <v>25000000</v>
      </c>
      <c r="D50" s="5">
        <f>SUM(D35)</f>
        <v>1200000</v>
      </c>
      <c r="H50" s="1" t="s">
        <v>20</v>
      </c>
      <c r="I50" s="5">
        <f>SUM(I35:I49)</f>
        <v>3020000000</v>
      </c>
      <c r="J50" s="11">
        <f>SUM(J35)</f>
        <v>0</v>
      </c>
      <c r="N50" s="1" t="s">
        <v>20</v>
      </c>
      <c r="O50" s="5">
        <f>SUM(O35:O49)</f>
        <v>5470000000</v>
      </c>
      <c r="P50" s="11">
        <f>SUM(P35)</f>
        <v>0</v>
      </c>
      <c r="T50" s="1" t="s">
        <v>20</v>
      </c>
      <c r="U50" s="5">
        <f>SUM(U35:U49)</f>
        <v>7370000000</v>
      </c>
      <c r="V50" s="11">
        <f>SUM(V35)</f>
        <v>0</v>
      </c>
      <c r="Z50" s="1" t="s">
        <v>20</v>
      </c>
      <c r="AA50" s="5">
        <f>SUM(AA35:AA49)</f>
        <v>10700000000</v>
      </c>
      <c r="AB50" s="11">
        <f>SUM(AB35)</f>
        <v>0</v>
      </c>
    </row>
    <row r="51" spans="1:29" x14ac:dyDescent="0.25">
      <c r="O51" s="13"/>
      <c r="U51" s="13"/>
      <c r="AA51" s="13"/>
    </row>
    <row r="52" spans="1:29" x14ac:dyDescent="0.25">
      <c r="A52" t="s">
        <v>14</v>
      </c>
      <c r="B52" s="4" t="s">
        <v>1</v>
      </c>
      <c r="C52" s="4" t="s">
        <v>2</v>
      </c>
      <c r="D52" s="4" t="s">
        <v>3</v>
      </c>
      <c r="E52" s="4" t="s">
        <v>4</v>
      </c>
      <c r="G52" t="s">
        <v>14</v>
      </c>
      <c r="H52" s="4" t="s">
        <v>1</v>
      </c>
      <c r="I52" s="4" t="s">
        <v>2</v>
      </c>
      <c r="J52" s="9" t="s">
        <v>3</v>
      </c>
      <c r="K52" s="4" t="s">
        <v>4</v>
      </c>
      <c r="M52" t="s">
        <v>14</v>
      </c>
      <c r="N52" s="4" t="s">
        <v>1</v>
      </c>
      <c r="O52" s="4" t="s">
        <v>2</v>
      </c>
      <c r="P52" s="9" t="s">
        <v>3</v>
      </c>
      <c r="Q52" s="4" t="s">
        <v>4</v>
      </c>
      <c r="S52" t="s">
        <v>14</v>
      </c>
      <c r="T52" s="4" t="s">
        <v>1</v>
      </c>
      <c r="U52" s="4" t="s">
        <v>2</v>
      </c>
      <c r="V52" s="9" t="s">
        <v>3</v>
      </c>
      <c r="W52" s="4" t="s">
        <v>4</v>
      </c>
      <c r="Y52" t="s">
        <v>14</v>
      </c>
      <c r="Z52" s="4" t="s">
        <v>1</v>
      </c>
      <c r="AA52" s="4" t="s">
        <v>2</v>
      </c>
      <c r="AB52" s="9" t="s">
        <v>3</v>
      </c>
      <c r="AC52" s="4" t="s">
        <v>4</v>
      </c>
    </row>
    <row r="53" spans="1:29" x14ac:dyDescent="0.25">
      <c r="B53" t="s">
        <v>19</v>
      </c>
      <c r="C53" s="3"/>
      <c r="D53" s="6">
        <v>22019940</v>
      </c>
      <c r="E53" s="2"/>
      <c r="H53" t="s">
        <v>19</v>
      </c>
      <c r="I53" s="3"/>
      <c r="J53" s="6">
        <v>22019940</v>
      </c>
      <c r="K53" s="2"/>
      <c r="N53" t="s">
        <v>19</v>
      </c>
      <c r="O53" s="3"/>
      <c r="P53" s="6">
        <v>22019940</v>
      </c>
      <c r="Q53" s="2"/>
      <c r="T53" t="s">
        <v>19</v>
      </c>
      <c r="U53" s="3"/>
      <c r="V53" s="6">
        <v>22019940</v>
      </c>
      <c r="W53" s="2"/>
      <c r="Z53" t="s">
        <v>19</v>
      </c>
      <c r="AA53" s="3"/>
      <c r="AB53" s="6">
        <v>22019940</v>
      </c>
      <c r="AC53" s="2"/>
    </row>
    <row r="54" spans="1:29" x14ac:dyDescent="0.25">
      <c r="B54" t="s">
        <v>13</v>
      </c>
      <c r="C54" s="6">
        <v>372000000</v>
      </c>
      <c r="D54" s="6">
        <v>2860000</v>
      </c>
      <c r="E54" s="2">
        <f t="shared" ref="E54" si="23">D54/C54</f>
        <v>7.688172043010753E-3</v>
      </c>
      <c r="H54" t="s">
        <v>13</v>
      </c>
      <c r="I54" s="6">
        <f>1.1*C54</f>
        <v>409200000.00000006</v>
      </c>
      <c r="J54" s="10">
        <f>IFERROR(I54*K54,0)</f>
        <v>3146000.0000000005</v>
      </c>
      <c r="K54" s="2">
        <f>$E54</f>
        <v>7.688172043010753E-3</v>
      </c>
      <c r="N54" t="s">
        <v>13</v>
      </c>
      <c r="O54" s="6">
        <f>1.1*I54</f>
        <v>450120000.00000012</v>
      </c>
      <c r="P54" s="10">
        <f>IFERROR(O54*Q54,0)</f>
        <v>3460600.0000000009</v>
      </c>
      <c r="Q54" s="2">
        <f>$E54</f>
        <v>7.688172043010753E-3</v>
      </c>
      <c r="T54" t="s">
        <v>13</v>
      </c>
      <c r="U54" s="6">
        <f>1.1*O54</f>
        <v>495132000.00000018</v>
      </c>
      <c r="V54" s="10">
        <f>IFERROR(U54*W54,0)</f>
        <v>3806660.0000000014</v>
      </c>
      <c r="W54" s="2">
        <f>$E54</f>
        <v>7.688172043010753E-3</v>
      </c>
      <c r="Z54" t="s">
        <v>13</v>
      </c>
      <c r="AA54" s="6">
        <f>1.1*U54</f>
        <v>544645200.00000024</v>
      </c>
      <c r="AB54" s="10">
        <f>IFERROR(AA54*AC54,0)</f>
        <v>4187326.0000000019</v>
      </c>
      <c r="AC54" s="2">
        <f>$E54</f>
        <v>7.688172043010753E-3</v>
      </c>
    </row>
    <row r="55" spans="1:29" x14ac:dyDescent="0.25">
      <c r="B55" s="1" t="s">
        <v>20</v>
      </c>
      <c r="C55" s="5"/>
      <c r="D55" s="5">
        <f>SUM(D53:D54)</f>
        <v>24879940</v>
      </c>
      <c r="H55" s="1" t="s">
        <v>20</v>
      </c>
      <c r="I55" s="5"/>
      <c r="J55" s="11">
        <f>SUM(J53:J54)</f>
        <v>25165940</v>
      </c>
      <c r="N55" s="1" t="s">
        <v>20</v>
      </c>
      <c r="O55" s="5"/>
      <c r="P55" s="11">
        <f>SUM(P53:P54)</f>
        <v>25480540</v>
      </c>
      <c r="T55" s="1" t="s">
        <v>20</v>
      </c>
      <c r="U55" s="5"/>
      <c r="V55" s="11">
        <f>SUM(V53:V54)</f>
        <v>25826600</v>
      </c>
      <c r="Z55" s="1" t="s">
        <v>20</v>
      </c>
      <c r="AA55" s="5"/>
      <c r="AB55" s="11">
        <f>SUM(AB53:AB54)</f>
        <v>26207266</v>
      </c>
    </row>
    <row r="57" spans="1:29" s="13" customFormat="1" x14ac:dyDescent="0.25">
      <c r="A57" s="13" t="s">
        <v>35</v>
      </c>
      <c r="D57" s="19">
        <f>D9+D14+D32+D55+D50</f>
        <v>209520000</v>
      </c>
      <c r="G57" s="13" t="s">
        <v>35</v>
      </c>
      <c r="J57" s="19">
        <f>J9+J14+J32+J55</f>
        <v>202223025.20451349</v>
      </c>
      <c r="M57" s="13" t="s">
        <v>35</v>
      </c>
      <c r="P57" s="19">
        <f>P9+P14+P32+P55</f>
        <v>235350207.5667049</v>
      </c>
      <c r="S57" s="13" t="s">
        <v>35</v>
      </c>
      <c r="V57" s="19">
        <f>V9+V14+V32+V55</f>
        <v>267465758.37668824</v>
      </c>
      <c r="Y57" s="13" t="s">
        <v>35</v>
      </c>
      <c r="AB57" s="19">
        <f>AB9+AB14+AB32+AB55</f>
        <v>316251269.76983857</v>
      </c>
    </row>
    <row r="58" spans="1:29" x14ac:dyDescent="0.25">
      <c r="A58" t="s">
        <v>21</v>
      </c>
      <c r="D58" s="6">
        <v>209520000</v>
      </c>
      <c r="G58" t="s">
        <v>21</v>
      </c>
      <c r="J58" s="6">
        <f>1.1*D58</f>
        <v>230472000.00000003</v>
      </c>
      <c r="M58" t="s">
        <v>21</v>
      </c>
      <c r="P58" s="6">
        <f>1.1*J58</f>
        <v>253519200.00000006</v>
      </c>
      <c r="S58" t="s">
        <v>21</v>
      </c>
      <c r="V58" s="6">
        <f>1.1*P58</f>
        <v>278871120.00000006</v>
      </c>
      <c r="Y58" t="s">
        <v>21</v>
      </c>
      <c r="AB58" s="6">
        <f>1.1*V58</f>
        <v>306758232.00000012</v>
      </c>
    </row>
    <row r="59" spans="1:29" s="13" customFormat="1" x14ac:dyDescent="0.25">
      <c r="A59" s="13" t="s">
        <v>36</v>
      </c>
      <c r="D59" s="3">
        <f>D57-D58</f>
        <v>0</v>
      </c>
      <c r="G59" s="13" t="s">
        <v>36</v>
      </c>
      <c r="J59" s="3">
        <f>J57-J58</f>
        <v>-28248974.79548654</v>
      </c>
      <c r="M59" s="13" t="s">
        <v>36</v>
      </c>
      <c r="P59" s="3">
        <f>P57-P58</f>
        <v>-18168992.433295161</v>
      </c>
      <c r="S59" s="13" t="s">
        <v>36</v>
      </c>
      <c r="V59" s="3">
        <f>V57-V58</f>
        <v>-11405361.623311818</v>
      </c>
      <c r="Y59" s="13" t="s">
        <v>36</v>
      </c>
      <c r="AB59" s="3">
        <f>AB57-AB58</f>
        <v>9493037.7698384523</v>
      </c>
    </row>
    <row r="60" spans="1:29" s="13" customFormat="1" x14ac:dyDescent="0.25">
      <c r="D60" s="3"/>
      <c r="J60" s="3"/>
      <c r="P60" s="3"/>
      <c r="V60" s="3"/>
      <c r="AB60" s="3"/>
    </row>
    <row r="62" spans="1:29" s="12" customFormat="1" x14ac:dyDescent="0.25"/>
    <row r="63" spans="1:29" hidden="1" x14ac:dyDescent="0.25"/>
    <row r="64" spans="1:29" hidden="1" x14ac:dyDescent="0.25"/>
    <row r="65" spans="1:28" hidden="1" x14ac:dyDescent="0.25">
      <c r="A65" s="13" t="s">
        <v>14</v>
      </c>
      <c r="B65" s="13" t="s">
        <v>19</v>
      </c>
      <c r="C65" s="13" t="s">
        <v>13</v>
      </c>
    </row>
    <row r="66" spans="1:28" hidden="1" x14ac:dyDescent="0.25">
      <c r="A66" s="13" t="s">
        <v>0</v>
      </c>
      <c r="B66" s="13" t="s">
        <v>5</v>
      </c>
      <c r="C66" s="13" t="s">
        <v>6</v>
      </c>
      <c r="D66" s="13" t="s">
        <v>7</v>
      </c>
      <c r="E66" s="13" t="s">
        <v>8</v>
      </c>
      <c r="F66" s="13" t="s">
        <v>9</v>
      </c>
    </row>
    <row r="67" spans="1:28" hidden="1" x14ac:dyDescent="0.25">
      <c r="A67" s="13" t="s">
        <v>23</v>
      </c>
      <c r="B67" s="13" t="s">
        <v>15</v>
      </c>
      <c r="C67" s="13" t="s">
        <v>16</v>
      </c>
    </row>
    <row r="68" spans="1:28" hidden="1" x14ac:dyDescent="0.25">
      <c r="A68" s="13" t="s">
        <v>18</v>
      </c>
      <c r="B68" s="13" t="s">
        <v>10</v>
      </c>
      <c r="C68" s="13" t="s">
        <v>11</v>
      </c>
      <c r="D68" s="13" t="s">
        <v>34</v>
      </c>
      <c r="E68" s="13" t="s">
        <v>12</v>
      </c>
    </row>
    <row r="69" spans="1:28" hidden="1" x14ac:dyDescent="0.25">
      <c r="A69" s="13" t="s">
        <v>17</v>
      </c>
      <c r="B69" s="13" t="s">
        <v>10</v>
      </c>
    </row>
    <row r="70" spans="1:28" s="13" customFormat="1" hidden="1" x14ac:dyDescent="0.25">
      <c r="J70" s="8"/>
      <c r="P70" s="8"/>
      <c r="V70" s="8"/>
      <c r="AB70" s="8"/>
    </row>
    <row r="71" spans="1:28" hidden="1" x14ac:dyDescent="0.25">
      <c r="A71" s="13" t="s">
        <v>28</v>
      </c>
      <c r="B71" s="4" t="s">
        <v>29</v>
      </c>
      <c r="C71" s="4" t="s">
        <v>30</v>
      </c>
      <c r="D71" s="4" t="s">
        <v>31</v>
      </c>
      <c r="E71" s="4" t="s">
        <v>32</v>
      </c>
      <c r="F71" s="4" t="s">
        <v>33</v>
      </c>
      <c r="G71" s="13" t="s">
        <v>28</v>
      </c>
      <c r="H71" s="4">
        <v>2021</v>
      </c>
      <c r="I71" s="4">
        <v>2022</v>
      </c>
      <c r="J71" s="4">
        <v>2023</v>
      </c>
      <c r="K71" s="4">
        <v>2024</v>
      </c>
      <c r="L71" s="4">
        <v>2025</v>
      </c>
    </row>
    <row r="72" spans="1:28" hidden="1" x14ac:dyDescent="0.25">
      <c r="A72" s="13" t="s">
        <v>14</v>
      </c>
      <c r="B72" s="3">
        <f t="array" ref="B72:C72">TRANSPOSE(D53:D54)</f>
        <v>22019940</v>
      </c>
      <c r="C72" s="3">
        <v>2860000</v>
      </c>
      <c r="D72" s="3"/>
      <c r="E72" s="3"/>
      <c r="F72" s="3"/>
      <c r="G72" s="13" t="s">
        <v>14</v>
      </c>
      <c r="H72" s="3">
        <f>D55</f>
        <v>24879940</v>
      </c>
      <c r="I72" s="3">
        <f>J55</f>
        <v>25165940</v>
      </c>
      <c r="J72" s="3">
        <f>P55</f>
        <v>25480540</v>
      </c>
      <c r="K72" s="3">
        <f>V55</f>
        <v>25826600</v>
      </c>
      <c r="L72" s="3">
        <f>AB55</f>
        <v>26207266</v>
      </c>
    </row>
    <row r="73" spans="1:28" hidden="1" x14ac:dyDescent="0.25">
      <c r="A73" s="13" t="s">
        <v>0</v>
      </c>
      <c r="B73" s="3">
        <f t="array" ref="B73:F73">TRANSPOSE(D4:D8)</f>
        <v>65320000</v>
      </c>
      <c r="C73" s="3">
        <v>38630000</v>
      </c>
      <c r="D73" s="3">
        <v>1740000</v>
      </c>
      <c r="E73" s="3">
        <v>4870000</v>
      </c>
      <c r="F73" s="3">
        <v>620000</v>
      </c>
      <c r="G73" s="13" t="s">
        <v>0</v>
      </c>
      <c r="H73" s="3">
        <f>D9</f>
        <v>111180000</v>
      </c>
      <c r="I73" s="3">
        <f>J9</f>
        <v>84209548.188570395</v>
      </c>
      <c r="J73" s="3">
        <f>P9</f>
        <v>116339684.14990671</v>
      </c>
      <c r="K73" s="3">
        <f>V9</f>
        <v>145201947.49999192</v>
      </c>
      <c r="L73" s="3">
        <f>AB9</f>
        <v>185170434.05261582</v>
      </c>
    </row>
    <row r="74" spans="1:28" hidden="1" x14ac:dyDescent="0.25">
      <c r="A74" s="13" t="s">
        <v>23</v>
      </c>
      <c r="B74" s="3">
        <f t="array" ref="B74:C74">TRANSPOSE(D12)</f>
        <v>9590000</v>
      </c>
      <c r="C74" s="3">
        <v>9590000</v>
      </c>
      <c r="D74" s="3"/>
      <c r="E74" s="3"/>
      <c r="F74" s="3"/>
      <c r="G74" s="13" t="s">
        <v>23</v>
      </c>
      <c r="H74" s="3">
        <f>D14</f>
        <v>28760000</v>
      </c>
      <c r="I74" s="3">
        <f>J14</f>
        <v>60360640.963643558</v>
      </c>
      <c r="J74" s="3">
        <f>P14</f>
        <v>68275948.476722211</v>
      </c>
      <c r="K74" s="3">
        <f>V14</f>
        <v>79153075.130786479</v>
      </c>
      <c r="L74" s="3">
        <f>AB14</f>
        <v>98609399.041631848</v>
      </c>
    </row>
    <row r="75" spans="1:28" hidden="1" x14ac:dyDescent="0.25">
      <c r="A75" s="13" t="s">
        <v>18</v>
      </c>
      <c r="B75" s="3">
        <f t="array" ref="B75:E75">TRANSPOSE(D17:D20)</f>
        <v>12310000</v>
      </c>
      <c r="C75" s="3">
        <v>8039999.9999999991</v>
      </c>
      <c r="D75" s="3">
        <v>23150000</v>
      </c>
      <c r="E75" s="3">
        <v>60</v>
      </c>
      <c r="F75" s="3"/>
      <c r="G75" s="13" t="s">
        <v>18</v>
      </c>
      <c r="H75" s="3">
        <f>D32</f>
        <v>43500060</v>
      </c>
      <c r="I75" s="3">
        <f>J32</f>
        <v>32486896.052299529</v>
      </c>
      <c r="J75" s="3">
        <f>P32</f>
        <v>25254034.940075975</v>
      </c>
      <c r="K75" s="3">
        <f>V32</f>
        <v>17284135.745909844</v>
      </c>
      <c r="L75" s="3">
        <f>AB32</f>
        <v>6264170.6755908802</v>
      </c>
    </row>
    <row r="76" spans="1:28" hidden="1" x14ac:dyDescent="0.25">
      <c r="A76" s="13" t="s">
        <v>17</v>
      </c>
      <c r="B76" s="3">
        <f>TRANSPOSE(D35)</f>
        <v>1200000</v>
      </c>
      <c r="C76" s="3"/>
      <c r="D76" s="3"/>
      <c r="E76" s="3"/>
      <c r="F76" s="3"/>
      <c r="G76" s="13" t="s">
        <v>17</v>
      </c>
      <c r="H76" s="3">
        <f>D50</f>
        <v>1200000</v>
      </c>
      <c r="I76" s="3">
        <f>J50</f>
        <v>0</v>
      </c>
      <c r="J76" s="3">
        <f>P50</f>
        <v>0</v>
      </c>
      <c r="K76" s="3">
        <f>V50</f>
        <v>0</v>
      </c>
      <c r="L76" s="3">
        <f>AB50</f>
        <v>0</v>
      </c>
    </row>
    <row r="77" spans="1:28" hidden="1" x14ac:dyDescent="0.25">
      <c r="B77" s="3"/>
      <c r="C77" s="3"/>
      <c r="D77" s="3"/>
      <c r="E77" s="3"/>
      <c r="F77" s="3"/>
    </row>
    <row r="78" spans="1:28" hidden="1" x14ac:dyDescent="0.25">
      <c r="C78" s="14" t="s">
        <v>4</v>
      </c>
    </row>
    <row r="79" spans="1:28" hidden="1" x14ac:dyDescent="0.25">
      <c r="A79" s="13" t="s">
        <v>14</v>
      </c>
      <c r="B79" s="13" t="s">
        <v>19</v>
      </c>
      <c r="C79" s="16">
        <f>D53/$D$55</f>
        <v>0.8850479542957097</v>
      </c>
    </row>
    <row r="80" spans="1:28" hidden="1" x14ac:dyDescent="0.25">
      <c r="B80" s="13" t="s">
        <v>13</v>
      </c>
      <c r="C80" s="16">
        <f>D54/$D$55</f>
        <v>0.11495204570429028</v>
      </c>
    </row>
    <row r="81" spans="1:3" hidden="1" x14ac:dyDescent="0.25">
      <c r="A81" s="13" t="s">
        <v>0</v>
      </c>
      <c r="B81" s="13" t="s">
        <v>5</v>
      </c>
      <c r="C81" s="15">
        <f>D4/$D$9</f>
        <v>0.58751574024105058</v>
      </c>
    </row>
    <row r="82" spans="1:3" hidden="1" x14ac:dyDescent="0.25">
      <c r="B82" s="13" t="s">
        <v>6</v>
      </c>
      <c r="C82" s="15">
        <f>D5/$D$9</f>
        <v>0.34745457816153985</v>
      </c>
    </row>
    <row r="83" spans="1:3" hidden="1" x14ac:dyDescent="0.25">
      <c r="B83" s="13" t="s">
        <v>7</v>
      </c>
      <c r="C83" s="15">
        <f>D6/$D$9</f>
        <v>1.5650296815974095E-2</v>
      </c>
    </row>
    <row r="84" spans="1:3" hidden="1" x14ac:dyDescent="0.25">
      <c r="B84" s="13" t="s">
        <v>8</v>
      </c>
      <c r="C84" s="15">
        <f>D7/$D$9</f>
        <v>4.3802842237812556E-2</v>
      </c>
    </row>
    <row r="85" spans="1:3" hidden="1" x14ac:dyDescent="0.25">
      <c r="B85" s="13" t="s">
        <v>9</v>
      </c>
      <c r="C85" s="17">
        <f>D8/$D$9</f>
        <v>5.5765425436229534E-3</v>
      </c>
    </row>
    <row r="86" spans="1:3" hidden="1" x14ac:dyDescent="0.25">
      <c r="A86" s="13" t="s">
        <v>23</v>
      </c>
      <c r="B86" s="13" t="s">
        <v>15</v>
      </c>
      <c r="C86" s="15">
        <f>D12/$D$14</f>
        <v>0.33344923504867874</v>
      </c>
    </row>
    <row r="87" spans="1:3" hidden="1" x14ac:dyDescent="0.25">
      <c r="B87" s="13" t="s">
        <v>16</v>
      </c>
      <c r="C87" s="15">
        <f>D13/$D$14</f>
        <v>0.66655076495132126</v>
      </c>
    </row>
    <row r="88" spans="1:3" hidden="1" x14ac:dyDescent="0.25">
      <c r="A88" s="13" t="s">
        <v>18</v>
      </c>
      <c r="B88" s="13" t="s">
        <v>10</v>
      </c>
      <c r="C88" s="15">
        <f>D17/$D$32</f>
        <v>0.2829881154186914</v>
      </c>
    </row>
    <row r="89" spans="1:3" hidden="1" x14ac:dyDescent="0.25">
      <c r="B89" s="13" t="s">
        <v>11</v>
      </c>
      <c r="C89" s="15">
        <f t="shared" ref="C89:C91" si="24">D18/$D$32</f>
        <v>0.1848273312726465</v>
      </c>
    </row>
    <row r="90" spans="1:3" hidden="1" x14ac:dyDescent="0.25">
      <c r="B90" s="13" t="s">
        <v>34</v>
      </c>
      <c r="C90" s="15">
        <f t="shared" si="24"/>
        <v>0.53218317400021975</v>
      </c>
    </row>
    <row r="91" spans="1:3" hidden="1" x14ac:dyDescent="0.25">
      <c r="B91" s="13" t="s">
        <v>12</v>
      </c>
      <c r="C91" s="18">
        <f t="shared" si="24"/>
        <v>1.3793084423331829E-6</v>
      </c>
    </row>
    <row r="92" spans="1:3" hidden="1" x14ac:dyDescent="0.25">
      <c r="A92" s="13" t="s">
        <v>17</v>
      </c>
      <c r="B92" s="13" t="s">
        <v>10</v>
      </c>
      <c r="C92" s="15">
        <f>D35/$D$50</f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Kasikorn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Korkiat Sermsakskul</dc:creator>
  <cp:lastModifiedBy>Liu Jing(ERM)</cp:lastModifiedBy>
  <dcterms:created xsi:type="dcterms:W3CDTF">2022-01-06T07:39:14Z</dcterms:created>
  <dcterms:modified xsi:type="dcterms:W3CDTF">2022-01-10T08:09:59Z</dcterms:modified>
</cp:coreProperties>
</file>